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80" windowWidth="15330" windowHeight="2895" tabRatio="942" activeTab="0"/>
  </bookViews>
  <sheets>
    <sheet name="List1" sheetId="1" r:id="rId1"/>
    <sheet name="Shrnutí" sheetId="2" r:id="rId2"/>
    <sheet name="Objemy" sheetId="3" r:id="rId3"/>
    <sheet name="Alokace procesů na produkty" sheetId="4" r:id="rId4"/>
    <sheet name="Alokace nákladů na procesy" sheetId="5" r:id="rId5"/>
    <sheet name="Procesy" sheetId="6" r:id="rId6"/>
    <sheet name="Hodinové náklady" sheetId="7" r:id="rId7"/>
    <sheet name="Externí náklady" sheetId="8" r:id="rId8"/>
    <sheet name="Alokace pronájmů na produkty" sheetId="9" r:id="rId9"/>
    <sheet name="Měsíční pronájmy" sheetId="10" r:id="rId10"/>
    <sheet name="Příloha 5 ceny" sheetId="11" r:id="rId11"/>
    <sheet name="Kamerový systém" sheetId="12" r:id="rId12"/>
    <sheet name="Investice do položek pronájmů" sheetId="13" r:id="rId13"/>
    <sheet name="Náklady na provoz kolokačních p" sheetId="14" r:id="rId14"/>
    <sheet name="Investice do JTŘK" sheetId="15" r:id="rId15"/>
  </sheets>
  <externalReferences>
    <externalReference r:id="rId18"/>
  </externalReferences>
  <definedNames>
    <definedName name="ABSrozestav" localSheetId="0">#REF!</definedName>
    <definedName name="ABSrozestav">#REF!</definedName>
    <definedName name="ABSubytek" localSheetId="0">#REF!</definedName>
    <definedName name="ABSubytek">#REF!</definedName>
    <definedName name="CenaPD" localSheetId="0">#REF!</definedName>
    <definedName name="CenaPD">#REF!</definedName>
    <definedName name="CenaSD" localSheetId="0">#REF!</definedName>
    <definedName name="CenaS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IZosc" localSheetId="0">#REF!</definedName>
    <definedName name="DIZosc">#REF!</definedName>
    <definedName name="DME_Dirty" hidden="1">"False"</definedName>
    <definedName name="DME_LocalFile" hidden="1">"True"</definedName>
    <definedName name="DuvodZpozd" localSheetId="0">#REF!</definedName>
    <definedName name="DuvodZpozd">#REF!</definedName>
    <definedName name="FazeSk" localSheetId="0">#REF!</definedName>
    <definedName name="FazeSk">#REF!</definedName>
    <definedName name="FinVyp" localSheetId="0">#REF!</definedName>
    <definedName name="FinVyp">#REF!</definedName>
    <definedName name="FiVy00" localSheetId="0">#REF!</definedName>
    <definedName name="FiVy00">#REF!</definedName>
    <definedName name="FiVy39" localSheetId="0">#REF!</definedName>
    <definedName name="FiVy39">#REF!</definedName>
    <definedName name="IKPD" localSheetId="0">#REF!</definedName>
    <definedName name="IKPD">#REF!</definedName>
    <definedName name="IKSD" localSheetId="0">#REF!</definedName>
    <definedName name="IKSD">#REF!</definedName>
    <definedName name="IKzamitnuti" localSheetId="0">#REF!</definedName>
    <definedName name="IKzamitnuti">#REF!</definedName>
    <definedName name="Jednotka" localSheetId="0">#REF!</definedName>
    <definedName name="Jednotka">#REF!</definedName>
    <definedName name="Kateg" localSheetId="0">#REF!</definedName>
    <definedName name="Kateg">#REF!</definedName>
    <definedName name="KatPkat" localSheetId="0">#REF!</definedName>
    <definedName name="KatPkat">#REF!</definedName>
    <definedName name="kontrolaVBR" localSheetId="0">#REF!</definedName>
    <definedName name="kontrolaVBR">#REF!</definedName>
    <definedName name="kUkonceni" localSheetId="0">#REF!</definedName>
    <definedName name="kUkonceni">#REF!</definedName>
    <definedName name="L0Capex" localSheetId="0">#REF!</definedName>
    <definedName name="L0Capex">#REF!</definedName>
    <definedName name="L1Capex" localSheetId="0">#REF!</definedName>
    <definedName name="L1Capex">#REF!</definedName>
    <definedName name="L2Capex" localSheetId="0">#REF!</definedName>
    <definedName name="L2Capex">#REF!</definedName>
    <definedName name="L3Capex" localSheetId="0">#REF!</definedName>
    <definedName name="L3Capex">#REF!</definedName>
    <definedName name="MesicUko" localSheetId="0">#REF!</definedName>
    <definedName name="MesicUko">#REF!</definedName>
    <definedName name="_xlnm.Print_Titles" localSheetId="3">'Alokace procesů na produkty'!$A:$C</definedName>
    <definedName name="nVIZDIZ" localSheetId="0">#REF!</definedName>
    <definedName name="nVIZDIZ">#REF!</definedName>
    <definedName name="_xlnm.Print_Area" localSheetId="3">'Alokace procesů na produkty'!$B$2:$BO$49</definedName>
    <definedName name="_xlnm.Print_Area" localSheetId="0">'List1'!$A$1:$K$26</definedName>
    <definedName name="_xlnm.Print_Area" localSheetId="5">'Procesy'!$B$2:$O$342</definedName>
    <definedName name="Obligo" localSheetId="0">#REF!</definedName>
    <definedName name="Obligo">#REF!</definedName>
    <definedName name="OdpUsek" localSheetId="0">#REF!</definedName>
    <definedName name="OdpUsek">#REF!</definedName>
    <definedName name="ok">'[1]Přehled_SPP'!#REF!</definedName>
    <definedName name="Okres" localSheetId="0">#REF!</definedName>
    <definedName name="Okres">#REF!</definedName>
    <definedName name="OrgJedn" localSheetId="0">#REF!</definedName>
    <definedName name="OrgJedn">#REF!</definedName>
    <definedName name="PDSDSk" localSheetId="0">#REF!</definedName>
    <definedName name="PDSDSk">#REF!</definedName>
    <definedName name="Pkateg" localSheetId="0">#REF!</definedName>
    <definedName name="Pkateg">#REF!</definedName>
    <definedName name="Plan3Bud" localSheetId="0">#REF!</definedName>
    <definedName name="Plan3Bud">#REF!</definedName>
    <definedName name="Plan3Rok" localSheetId="0">#REF!</definedName>
    <definedName name="Plan3Rok">#REF!</definedName>
    <definedName name="Plan8Akt" localSheetId="0">#REF!</definedName>
    <definedName name="Plan8Akt">#REF!</definedName>
    <definedName name="Plan8Bud" localSheetId="0">#REF!</definedName>
    <definedName name="Plan8Bud">#REF!</definedName>
    <definedName name="Plan8Rok" localSheetId="0">#REF!</definedName>
    <definedName name="Plan8Rok">#REF!</definedName>
    <definedName name="ProfilInv" localSheetId="0">#REF!</definedName>
    <definedName name="ProfilInv">#REF!</definedName>
    <definedName name="RozhodnyDen">38686</definedName>
    <definedName name="Schvalovani" localSheetId="0">#REF!</definedName>
    <definedName name="Schvalovani">#REF!</definedName>
    <definedName name="SkupProj" localSheetId="0">#REF!</definedName>
    <definedName name="SkupProj">#REF!</definedName>
    <definedName name="SkutLetos" localSheetId="0">#REF!</definedName>
    <definedName name="SkutLetos">#REF!</definedName>
    <definedName name="SkutMin" localSheetId="0">#REF!</definedName>
    <definedName name="SkutMin">#REF!</definedName>
    <definedName name="SPPkod" localSheetId="0">#REF!</definedName>
    <definedName name="SPPkod">#REF!</definedName>
    <definedName name="SPPzaloz" localSheetId="0">#REF!</definedName>
    <definedName name="SPPzaloz">#REF!</definedName>
    <definedName name="SystStatus" localSheetId="0">#REF!</definedName>
    <definedName name="SystStatus">#REF!</definedName>
    <definedName name="TerminErr" localSheetId="0">#REF!</definedName>
    <definedName name="TerminErr">#REF!</definedName>
    <definedName name="TermSplnila" localSheetId="0">#REF!</definedName>
    <definedName name="TermSplnila">#REF!</definedName>
    <definedName name="TermUkoRe" localSheetId="0">#REF!</definedName>
    <definedName name="TermUkoRe">#REF!</definedName>
    <definedName name="TermZaradit" localSheetId="0">#REF!</definedName>
    <definedName name="TermZaradi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opProj" localSheetId="0">#REF!</definedName>
    <definedName name="TopProj">#REF!</definedName>
    <definedName name="TotalErr" localSheetId="0">#REF!</definedName>
    <definedName name="TotalErr">#REF!</definedName>
    <definedName name="TypAkce" localSheetId="0">#REF!</definedName>
    <definedName name="TypAkce">#REF!</definedName>
    <definedName name="TypInv" localSheetId="0">#REF!</definedName>
    <definedName name="TypInv">#REF!</definedName>
    <definedName name="UkoRealPlan" localSheetId="0">#REF!</definedName>
    <definedName name="UkoRealPlan">#REF!</definedName>
    <definedName name="UkoRealPoz" localSheetId="0">#REF!</definedName>
    <definedName name="UkoRealPoz">#REF!</definedName>
    <definedName name="UkoRealProg" localSheetId="0">#REF!</definedName>
    <definedName name="UkoRealProg">#REF!</definedName>
    <definedName name="UkoRealSk" localSheetId="0">#REF!</definedName>
    <definedName name="UkoRealSk">#REF!</definedName>
    <definedName name="UsekHrube" localSheetId="0">#REF!</definedName>
    <definedName name="UsekHrube">#REF!</definedName>
    <definedName name="VBRosc" localSheetId="0">#REF!</definedName>
    <definedName name="VBRosc">#REF!</definedName>
    <definedName name="VIZosc" localSheetId="0">#REF!</definedName>
    <definedName name="VIZosc">#REF!</definedName>
    <definedName name="WIPdatum" localSheetId="0">#REF!</definedName>
    <definedName name="WIPdatum">#REF!</definedName>
    <definedName name="WIPubytek" localSheetId="0">#REF!</definedName>
    <definedName name="WIPubytek">#REF!</definedName>
    <definedName name="WIPuko" localSheetId="0">#REF!</definedName>
    <definedName name="WIPuko">#REF!</definedName>
    <definedName name="Zalohy" localSheetId="0">#REF!</definedName>
    <definedName name="Zalohy">#REF!</definedName>
    <definedName name="ZastPlan" localSheetId="0">#REF!</definedName>
    <definedName name="ZastPlan">#REF!</definedName>
    <definedName name="ZiveAkce" localSheetId="0">#REF!</definedName>
    <definedName name="ZiveAkce">#REF!</definedName>
    <definedName name="ZmarInv" localSheetId="0">#REF!</definedName>
    <definedName name="ZmarInv">#REF!</definedName>
  </definedNames>
  <calcPr fullCalcOnLoad="1"/>
</workbook>
</file>

<file path=xl/sharedStrings.xml><?xml version="1.0" encoding="utf-8"?>
<sst xmlns="http://schemas.openxmlformats.org/spreadsheetml/2006/main" count="1580" uniqueCount="496">
  <si>
    <t>Název položky</t>
  </si>
  <si>
    <t>Jednotka položky</t>
  </si>
  <si>
    <t>Investice celkem</t>
  </si>
  <si>
    <t>Cena za jednotku</t>
  </si>
  <si>
    <t>Nakupovaná jednotka</t>
  </si>
  <si>
    <t>Přepočtená jednotka</t>
  </si>
  <si>
    <t>Počet jednotek v investici</t>
  </si>
  <si>
    <t>Název úprav</t>
  </si>
  <si>
    <t>Jednotková cena</t>
  </si>
  <si>
    <t>Jednotka</t>
  </si>
  <si>
    <t># jednotek na průměrnou místnost</t>
  </si>
  <si>
    <t>Investice celkem na průměrnou místnost</t>
  </si>
  <si>
    <t>1 místnost</t>
  </si>
  <si>
    <t>Místo</t>
  </si>
  <si>
    <t>Adresa</t>
  </si>
  <si>
    <t>Režie OPEXu včetně CoC</t>
  </si>
  <si>
    <t>Počet hodin na proces * hodinový náklad</t>
  </si>
  <si>
    <t>Celková jednotková režie na proces</t>
  </si>
  <si>
    <t>Celkové jednotkové náklady na proces včetně režie</t>
  </si>
  <si>
    <t>Počet kabelů v roštu</t>
  </si>
  <si>
    <t>cena za 4 ks pigtailů</t>
  </si>
  <si>
    <t>cena zásuvky</t>
  </si>
  <si>
    <t>Vstup s doprovodem - paušální poplatek</t>
  </si>
  <si>
    <t>Vstup s doprovodem - využití</t>
  </si>
  <si>
    <t>1 návštěva doprovodu do  kolokačního prostoru</t>
  </si>
  <si>
    <t>1 hodina návštěvy kolokačního  prostoru</t>
  </si>
  <si>
    <r>
      <t>Průměrná místnost 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</si>
  <si>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 xml:space="preserve">Investice do místnosti </t>
  </si>
  <si>
    <t>Technologická plocha - CoC (11,18%) celkem</t>
  </si>
  <si>
    <t>Počet operátorů</t>
  </si>
  <si>
    <t>Cena JTŘK na jednoho operátora</t>
  </si>
  <si>
    <t>Investice na jeden kabel</t>
  </si>
  <si>
    <t>Koeficient pro náklady na billing</t>
  </si>
  <si>
    <t>Prostor pro rošt a vybudování prostupu</t>
  </si>
  <si>
    <t>2.2</t>
  </si>
  <si>
    <t>2.3.1</t>
  </si>
  <si>
    <t>2.3.2</t>
  </si>
  <si>
    <t>2.5</t>
  </si>
  <si>
    <t>2.6</t>
  </si>
  <si>
    <t>2.7.1</t>
  </si>
  <si>
    <t>2.7.2</t>
  </si>
  <si>
    <t>Celkové jednorázové náklady na služby kolokace</t>
  </si>
  <si>
    <t>1 zpráva předběžného místního šetření</t>
  </si>
  <si>
    <t xml:space="preserve">1 zpráva podrobného místního šetření </t>
  </si>
  <si>
    <t>spojovací  kabely v kapacitě 96 párů</t>
  </si>
  <si>
    <t>2.3.3</t>
  </si>
  <si>
    <t xml:space="preserve">Za jednoho zaměstnance Nájemce a kolokační místnost </t>
  </si>
  <si>
    <t>Za jednoho zaměstnance Nájemce a kolokační místnost</t>
  </si>
  <si>
    <t xml:space="preserve">Za jednu návštěvu Poskytovatele v jednom kolokačním prostoru </t>
  </si>
  <si>
    <t>Za jednu hodinu přístupu s doprovodem Poskytovatele v jednom kolokačním prostoru  za jednoho zaměstnance</t>
  </si>
  <si>
    <t>za skříň</t>
  </si>
  <si>
    <t>za pár</t>
  </si>
  <si>
    <t>za pár vláken</t>
  </si>
  <si>
    <t xml:space="preserve">Za pár vláken </t>
  </si>
  <si>
    <t>Za pár</t>
  </si>
  <si>
    <t>stojan</t>
  </si>
  <si>
    <t>jednotka UPS</t>
  </si>
  <si>
    <t>Alokace nákladů na produkty (v Kč) - náklady kolokace - opakující se</t>
  </si>
  <si>
    <t>Alokace nákladů na procesy (v Kč) - náklady kolokace - jednorázové</t>
  </si>
  <si>
    <t>Alokace nákladů u procesů na produkty (v Kč) - náklady kolokace</t>
  </si>
  <si>
    <t>Náklady na měsíční pronájmy služeb kolokace</t>
  </si>
  <si>
    <t xml:space="preserve">A1 </t>
  </si>
  <si>
    <t xml:space="preserve">A2 </t>
  </si>
  <si>
    <t xml:space="preserve">A3 </t>
  </si>
  <si>
    <t xml:space="preserve">B1 </t>
  </si>
  <si>
    <t xml:space="preserve">B2 </t>
  </si>
  <si>
    <t xml:space="preserve">C1 </t>
  </si>
  <si>
    <t xml:space="preserve">C2 </t>
  </si>
  <si>
    <t xml:space="preserve">D1 </t>
  </si>
  <si>
    <t xml:space="preserve">D2 </t>
  </si>
  <si>
    <t xml:space="preserve">D3 </t>
  </si>
  <si>
    <t xml:space="preserve">D4 </t>
  </si>
  <si>
    <t xml:space="preserve">D5 </t>
  </si>
  <si>
    <t xml:space="preserve">D6 </t>
  </si>
  <si>
    <t xml:space="preserve">D7 </t>
  </si>
  <si>
    <t xml:space="preserve">E1 </t>
  </si>
  <si>
    <t xml:space="preserve">E2 </t>
  </si>
  <si>
    <t xml:space="preserve">F1 </t>
  </si>
  <si>
    <t xml:space="preserve">F2 </t>
  </si>
  <si>
    <t xml:space="preserve">G1 </t>
  </si>
  <si>
    <t xml:space="preserve">G2 </t>
  </si>
  <si>
    <t xml:space="preserve">G3 </t>
  </si>
  <si>
    <t xml:space="preserve">G4 </t>
  </si>
  <si>
    <t xml:space="preserve">G5 </t>
  </si>
  <si>
    <t xml:space="preserve">G6 </t>
  </si>
  <si>
    <t>Zřízení služby pro OLO</t>
  </si>
  <si>
    <t>Změna služby pro OLO</t>
  </si>
  <si>
    <t>Ukončení služby pro OLO</t>
  </si>
  <si>
    <t>Instalace zařízení, kterou provádí OLO</t>
  </si>
  <si>
    <t>Instalace napájení 48, 230V</t>
  </si>
  <si>
    <t>Instalace vnitřních spojovacích kabelů a pásků na HR</t>
  </si>
  <si>
    <t>Instalace vnějších spojovacích kabelů a pásků na HR pro vnitřní prostředí</t>
  </si>
  <si>
    <t>Instalace vnějších spojovacích kabelů a pásků na HR pro vnější prostředí</t>
  </si>
  <si>
    <t xml:space="preserve">Instalace optického sběrného okruhu </t>
  </si>
  <si>
    <t xml:space="preserve">Instalace metalického sběrného okruhu </t>
  </si>
  <si>
    <t>Nájem prostoru pro umístění antény na střeše - lokalita E</t>
  </si>
  <si>
    <t>Nájem prostoru pro umístění antény na střeše - lokalita F</t>
  </si>
  <si>
    <t>Nájem prostupu do budovy</t>
  </si>
  <si>
    <t>Nájem prostoru pro vybudování prostupu do budovy z pozemku CTc mimo budovu do kabelovny v budově</t>
  </si>
  <si>
    <t>Nájem prostoru pro umístění kabelu nájemce na pozemku CTc mimo budovu - lokalita A</t>
  </si>
  <si>
    <t>Nájem prostoru pro umístění kabelu nájemce na pozemku CTc mimo budovu - lokalita B</t>
  </si>
  <si>
    <t>Nájem prostoru pro umístění kabelu nájemce na pozemku CTc mimo budovu - lokalita C</t>
  </si>
  <si>
    <t>Nájem prostoru pro umístění kabelu nájemce na pozemku CTc mimo budovu - lokalita D</t>
  </si>
  <si>
    <t>Nájem prostoru pro umístění kabelu nájemce na pozemku CTc mimo budovu - lokalita E</t>
  </si>
  <si>
    <t>Nájem prostoru pro umístění kabelu nájemce na pozemku CTc mimo budovu - lokalita F</t>
  </si>
  <si>
    <t>3.2.1</t>
  </si>
  <si>
    <t>běžný metr kabelového roštu</t>
  </si>
  <si>
    <t>běžný metr lišty</t>
  </si>
  <si>
    <t>běžný metr pokládky jednoho kabelu v kabelovém roštu nebo liště</t>
  </si>
  <si>
    <t>běžný metr kabelové trasy</t>
  </si>
  <si>
    <t xml:space="preserve">Smluvní cena za jednu anténu na rok* </t>
  </si>
  <si>
    <t>Prostor  za  antény</t>
  </si>
  <si>
    <t>Parametry výkopu v metrech</t>
  </si>
  <si>
    <t xml:space="preserve">Prostor  pro kabel </t>
  </si>
  <si>
    <r>
      <t>Cena za pronájem 1m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za rok</t>
    </r>
  </si>
  <si>
    <t>Cena za pronájem prostoru pro kabel za rok</t>
  </si>
  <si>
    <t xml:space="preserve">     Šířka výkopu</t>
  </si>
  <si>
    <r>
      <t>Průměrná cen technol. plochy za 1m</t>
    </r>
    <r>
      <rPr>
        <vertAlign val="superscript"/>
        <sz val="10"/>
        <rFont val="Arial CE"/>
        <family val="2"/>
      </rPr>
      <t>2</t>
    </r>
  </si>
  <si>
    <t>Provozní náklad na běžný metr prostoru pro rošt</t>
  </si>
  <si>
    <t>E1 Výdej čip. karty pracovn. OLO a real. požadavku na přístup do kolokačního prostoru</t>
  </si>
  <si>
    <t>Celkem minut</t>
  </si>
  <si>
    <t>E2 Realizace dalšího požadavku na přístup do kolokačního prostoru</t>
  </si>
  <si>
    <t>Skupina F - Procesy doprovodu do kolokačních místností</t>
  </si>
  <si>
    <t>F1 Vstup s doprovodem - paušální poplatek</t>
  </si>
  <si>
    <t>* nekolokační antény, průměr 30 cm</t>
  </si>
  <si>
    <r>
      <t>Cena za pronájem 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pro umístění antény na střeše za rok</t>
    </r>
  </si>
  <si>
    <r>
      <t>Cena antény přepočtená na 1m</t>
    </r>
    <r>
      <rPr>
        <vertAlign val="superscript"/>
        <sz val="10"/>
        <rFont val="Arial CE"/>
        <family val="2"/>
      </rPr>
      <t>2</t>
    </r>
  </si>
  <si>
    <t>* zábor plochy 1,69 m2 (1,3m x 1,3m)</t>
  </si>
  <si>
    <r>
      <t>m</t>
    </r>
    <r>
      <rPr>
        <vertAlign val="superscript"/>
        <sz val="11"/>
        <rFont val="Arial CE"/>
        <family val="2"/>
      </rPr>
      <t>2</t>
    </r>
  </si>
  <si>
    <t>C2 Instalace zařízení, kterou provádí OLO</t>
  </si>
  <si>
    <t>Skupina D - Procesy Instalace</t>
  </si>
  <si>
    <t xml:space="preserve">D5 Instalace optického sběrného okruhu </t>
  </si>
  <si>
    <t>Skupina E - Procesy přístupu do kolokačních prostor</t>
  </si>
  <si>
    <t>Cena v Kč/m2</t>
  </si>
  <si>
    <t>Kat.A (Praha)</t>
  </si>
  <si>
    <t>Kat.B (Brno)</t>
  </si>
  <si>
    <t>Kat.C (větší a krajská města)</t>
  </si>
  <si>
    <t>Kat.D (menší města)</t>
  </si>
  <si>
    <t>%</t>
  </si>
  <si>
    <t>Instalace UPS</t>
  </si>
  <si>
    <t>Výdej čip. karty pracovn. OLO a real. požadavku na přístup do kolokačního prostoru</t>
  </si>
  <si>
    <t>Realizace dalšího požadavku na přístup do kolokačního prostoru</t>
  </si>
  <si>
    <t>Deinstalace napájení 48, 230V</t>
  </si>
  <si>
    <t>Deinstalace vnitřních a vnějších spojovacích kabelů a pásků na HR</t>
  </si>
  <si>
    <t xml:space="preserve">Deinstalace optického sběrného okruhu </t>
  </si>
  <si>
    <t xml:space="preserve">Deinstalace metalického sběrného okruhu </t>
  </si>
  <si>
    <t>Deinstalace UPS</t>
  </si>
  <si>
    <t>2.8</t>
  </si>
  <si>
    <t>Délka trvání procesů</t>
  </si>
  <si>
    <t>Skupina A - Procesy OLO</t>
  </si>
  <si>
    <t>Investice přepočtena na stojan</t>
  </si>
  <si>
    <t>Jeden projekt nájemce, ke kterému je vydáno stanovisko</t>
  </si>
  <si>
    <t>3.1</t>
  </si>
  <si>
    <t>BK</t>
  </si>
  <si>
    <t>F1 Práce na projekčním průzkumu a schvalování projektové dokumentace</t>
  </si>
  <si>
    <t>JTŘK</t>
  </si>
  <si>
    <t>2.2.</t>
  </si>
  <si>
    <t>Nákladový model pro služby kolokace</t>
  </si>
  <si>
    <t xml:space="preserve">D6 Instalace metalického sběrného okruhu </t>
  </si>
  <si>
    <t>D7 Instalace UPS</t>
  </si>
  <si>
    <t>G1 Deinstalace napájení 48, 230V</t>
  </si>
  <si>
    <t xml:space="preserve">2 zpráva podrobného místního šetření </t>
  </si>
  <si>
    <t>Podrobné místní šetření první</t>
  </si>
  <si>
    <t>Podrobné místní šetření další</t>
  </si>
  <si>
    <t>B3</t>
  </si>
  <si>
    <t>B2 Podrobné místní šetření další</t>
  </si>
  <si>
    <t>Pásek na HR pro službu JTŔK</t>
  </si>
  <si>
    <t>1 ks pásku na HR</t>
  </si>
  <si>
    <t>Náklady na billing (na službu)</t>
  </si>
  <si>
    <t>Vnější spojovací kabel - metalický - pro vnitřní prostředí</t>
  </si>
  <si>
    <t>Q5</t>
  </si>
  <si>
    <t>Vnější spojovací kabel stíněný - metalický - pro vnitřní prostředí</t>
  </si>
  <si>
    <t>Q6</t>
  </si>
  <si>
    <t>Vnější spojovací kabel - metalický - pro vnější prostředí</t>
  </si>
  <si>
    <t>Q7</t>
  </si>
  <si>
    <t>Vnější spojovací kabel stíněný - metalický - pro vnější prostředí</t>
  </si>
  <si>
    <t>Q8</t>
  </si>
  <si>
    <t>Poskytování technologického napájení 230V</t>
  </si>
  <si>
    <t>Q9</t>
  </si>
  <si>
    <t>Kamerový systém</t>
  </si>
  <si>
    <t>Vstupní karta MIFARE</t>
  </si>
  <si>
    <t>Cena za obal k viditelnému nošení + klips</t>
  </si>
  <si>
    <t>Činnost</t>
  </si>
  <si>
    <t>Cena - nahlášení 
min. 48 hodin předem</t>
  </si>
  <si>
    <t>Cena - nahlášení 
min. 24 hodin předem</t>
  </si>
  <si>
    <t>Cena - nahlášení 
do 24 hodin předem</t>
  </si>
  <si>
    <t>Cena - nahlášení 
2 hodiny předem</t>
  </si>
  <si>
    <t>Vstup s doprovodem - paušální poplatek - nahlášení  min. 48 hodin předem</t>
  </si>
  <si>
    <t>Vstup s doprovodem - paušální poplatek - nahlášení  min. 24 hodin předem</t>
  </si>
  <si>
    <t>Vstup s doprovodem - paušální poplatek - nahlášení  do 24 hodin předem</t>
  </si>
  <si>
    <t>Vstup s doprovodem - paušální poplatek - nahlášení  2 hodiny předem</t>
  </si>
  <si>
    <t>Vstup s doprovodem - využití - nahlášení  min. 48 hodin předem</t>
  </si>
  <si>
    <t>Vstup s doprovodem - využití -nahlášení  min. 24 hodin předem</t>
  </si>
  <si>
    <t>Vstup s doprovodem - využití - nahlášení  do 24 hodin předem</t>
  </si>
  <si>
    <t>Vstup s doprovodem - využití - nahlášení  2 hodiny předem</t>
  </si>
  <si>
    <t>x - Náklady na billing (na jeden řádek na faktuře)</t>
  </si>
  <si>
    <t>2.4.1</t>
  </si>
  <si>
    <t>spojovací kabely v kapacitě 96 párů</t>
  </si>
  <si>
    <t>pár</t>
  </si>
  <si>
    <t>pár vláken</t>
  </si>
  <si>
    <t xml:space="preserve">kW příkonu instalovaného zařízení </t>
  </si>
  <si>
    <t>skříň</t>
  </si>
  <si>
    <t>umístění jedné skříně</t>
  </si>
  <si>
    <t>2.4.2</t>
  </si>
  <si>
    <t>Jednotka UPS</t>
  </si>
  <si>
    <t>f = b + c + d</t>
  </si>
  <si>
    <t>Externí náklady na proces</t>
  </si>
  <si>
    <t>externí náklady na proces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</si>
  <si>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</si>
  <si>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</si>
  <si>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</si>
  <si>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</si>
  <si>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</si>
  <si>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</si>
  <si>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</si>
  <si>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</si>
  <si>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</si>
  <si>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</si>
  <si>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</si>
  <si>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</si>
  <si>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</si>
  <si>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</si>
  <si>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</si>
  <si>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</si>
  <si>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</si>
  <si>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</si>
  <si>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</si>
  <si>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</si>
  <si>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</si>
  <si>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</si>
  <si>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</si>
  <si>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</si>
  <si>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</si>
  <si>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</si>
  <si>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</si>
  <si>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</si>
  <si>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</si>
  <si>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</si>
  <si>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</si>
  <si>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</si>
  <si>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</si>
  <si>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</si>
  <si>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</si>
  <si>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</si>
  <si>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</si>
  <si>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</si>
  <si>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</si>
  <si>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</si>
  <si>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</si>
  <si>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</si>
  <si>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</si>
  <si>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</si>
  <si>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</si>
  <si>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</si>
  <si>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</si>
  <si>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</si>
  <si>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</si>
  <si>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</si>
  <si>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</si>
  <si>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</si>
  <si>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</si>
  <si>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</si>
  <si>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</si>
  <si>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</si>
  <si>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</si>
  <si>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</si>
  <si>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</si>
  <si>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</si>
  <si>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</si>
  <si>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</si>
  <si>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</si>
  <si>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Zřízení služby kolokace</t>
  </si>
  <si>
    <t>Předběžné místní šetření</t>
  </si>
  <si>
    <t>Podrobné místní šetření</t>
  </si>
  <si>
    <t>Poskytnutí kolokačního prostoru</t>
  </si>
  <si>
    <t>* z průzkumu realitních kanceláří</t>
  </si>
  <si>
    <t>*</t>
  </si>
  <si>
    <t>Poskytnutí technologického napájení 48V</t>
  </si>
  <si>
    <t>Netíněný vnitřní spojovací kabel a pásek na HR přidělený Poskytovateli</t>
  </si>
  <si>
    <t>Poskytnutí napájení 230V</t>
  </si>
  <si>
    <t>Výdej čipové karty a realizace požadavku na 1 přístup do kolokačního prostoru</t>
  </si>
  <si>
    <t>Realizace požadavku na 1 další přístup do kolokačního prostoru</t>
  </si>
  <si>
    <t>Poskytnutí technologického napájení 230V</t>
  </si>
  <si>
    <t>Deinstalace technologického napájení 48V</t>
  </si>
  <si>
    <t>Deinstalace technologického napájení 230V</t>
  </si>
  <si>
    <t>Uvedení kolokačního prostoru do původního stavu</t>
  </si>
  <si>
    <t>2.1</t>
  </si>
  <si>
    <t>Celkem</t>
  </si>
  <si>
    <t>Náklady bez nákladů vloženého kapitálu (v Kč)</t>
  </si>
  <si>
    <t>Náklady vloženého kapitálu (v Kč)</t>
  </si>
  <si>
    <t>Hodinové náklady</t>
  </si>
  <si>
    <t>Kč/hod bez nákladů vloženého kapitálu</t>
  </si>
  <si>
    <t>NBV - vložený kapitál v daném CP</t>
  </si>
  <si>
    <t>Kč/hod náklady vloženého kapitálu</t>
  </si>
  <si>
    <t>Kč/hod celkem</t>
  </si>
  <si>
    <t>Předpoklady</t>
  </si>
  <si>
    <t>WACC před zdaněním</t>
  </si>
  <si>
    <t>CELKEM</t>
  </si>
  <si>
    <t>NPV</t>
  </si>
  <si>
    <t>Odhadované objemy služeb v jednotlivých letech</t>
  </si>
  <si>
    <t>Změna služby</t>
  </si>
  <si>
    <t>Ukončení služby</t>
  </si>
  <si>
    <t>A3 Zrušení služby pro OLO</t>
  </si>
  <si>
    <t>B1 Předběžné místní šetření</t>
  </si>
  <si>
    <t>Skupina B - Místní šetření</t>
  </si>
  <si>
    <t>B2 Podrobné místní šetření</t>
  </si>
  <si>
    <t>C1 Poskytnutí kolokačního prostoru</t>
  </si>
  <si>
    <t>Skupina C - Kolokační prostor</t>
  </si>
  <si>
    <t>Práce na projekčním průzkumu a schvalování projektové domumentace</t>
  </si>
  <si>
    <t>Práce na projekčním průzkumu a schvalování projektové dokumentace</t>
  </si>
  <si>
    <t>G6 Uvedení kolokačního prostoru do původního stavu</t>
  </si>
  <si>
    <t>Externí náklady</t>
  </si>
  <si>
    <t>Cena za průkaz  pro povolení ke vstupu</t>
  </si>
  <si>
    <t>Parametry</t>
  </si>
  <si>
    <t>Pravidelný OPEX</t>
  </si>
  <si>
    <t>Životnost aktiva (v letech)</t>
  </si>
  <si>
    <t>Měsíční pronájmy</t>
  </si>
  <si>
    <t>Cenový trend</t>
  </si>
  <si>
    <t>Annuitní faktor</t>
  </si>
  <si>
    <t>Roční investiční náklady bez režie (v Kč)</t>
  </si>
  <si>
    <t>Roční provozní náklady bez režie (v Kč)</t>
  </si>
  <si>
    <t>Měsíční investiční náklady bez režie (v Kč)</t>
  </si>
  <si>
    <t>Měsíční provozní náklady bez režie (v Kč)</t>
  </si>
  <si>
    <t>Investice do kolokačních místností</t>
  </si>
  <si>
    <t>Položky</t>
  </si>
  <si>
    <t>Investice (v Kč)</t>
  </si>
  <si>
    <t>Zdroj: nabídky od dodavatelů</t>
  </si>
  <si>
    <t>2.1.</t>
  </si>
  <si>
    <t>Lokalita</t>
  </si>
  <si>
    <t>Náklady</t>
  </si>
  <si>
    <t>Investice do JTŘK</t>
  </si>
  <si>
    <t>A1 Zřízení služby pro OLO</t>
  </si>
  <si>
    <t>A2 Změna služby pro OLO</t>
  </si>
  <si>
    <t>Náklady na billing (na jeden řádek na faktuře)</t>
  </si>
  <si>
    <t xml:space="preserve">součin počtu hodin, které stráví konkrétní nákladové středisko na daném procesu a hodinové sazby tohoto nákladového střediska, následně se u každého procesu provede součet nákladů </t>
  </si>
  <si>
    <t>(počet hodin * hodinová sazba) přes všechny nákladová střediska, která jsou zainteresována na daném procesu</t>
  </si>
  <si>
    <t>celková jednotková režie na daný proces</t>
  </si>
  <si>
    <t>f</t>
  </si>
  <si>
    <t>celkové jednotkové náklady na daný proces včetně režie</t>
  </si>
  <si>
    <t>Název služby</t>
  </si>
  <si>
    <t>Zřízení služby</t>
  </si>
  <si>
    <t>Celkem provozní náklady včetně zisku (bez nákladů na billing)</t>
  </si>
  <si>
    <t>Celkem provozní náklady včetně zisku (zahrnuty i náklady na billing)</t>
  </si>
  <si>
    <t>Skupina služeb</t>
  </si>
  <si>
    <t>Měrná jednotka</t>
  </si>
  <si>
    <t>Jednotkový náklad</t>
  </si>
  <si>
    <t>Řádky</t>
  </si>
  <si>
    <t>Sloupce</t>
  </si>
  <si>
    <t>d = a + b + c + x + (y)</t>
  </si>
  <si>
    <t>Název produktu</t>
  </si>
  <si>
    <t>Provozní měsíční náklady</t>
  </si>
  <si>
    <t>Odpisy</t>
  </si>
  <si>
    <t>Režie</t>
  </si>
  <si>
    <t>Celkové měsíční náklady na produkt včetně režie</t>
  </si>
  <si>
    <t>P1</t>
  </si>
  <si>
    <t>Stíněný vnitřní spojovací kabel a pásek na HR přidělený Poskytovateli</t>
  </si>
  <si>
    <t>P2</t>
  </si>
  <si>
    <t>Nestíněný vnitřní spojovací kabel a pásek na HR přidělený Poskytovateli</t>
  </si>
  <si>
    <t>P3</t>
  </si>
  <si>
    <t>Stíněný vnitřní spojovací kabel, metalický 2 Mbit/s, včetně DR</t>
  </si>
  <si>
    <t>P4</t>
  </si>
  <si>
    <t>Optický vnitřní spojovací kabel včetně OR</t>
  </si>
  <si>
    <t>P5</t>
  </si>
  <si>
    <t>Spotřeba energie</t>
  </si>
  <si>
    <t>P6</t>
  </si>
  <si>
    <t>Poskytování napájení 48 V</t>
  </si>
  <si>
    <t>P7</t>
  </si>
  <si>
    <t>Pronájem kolokačního prostoru - zóna A</t>
  </si>
  <si>
    <t>P8</t>
  </si>
  <si>
    <t>Pronájem kolokačního prostoru - zóna B</t>
  </si>
  <si>
    <t>P9</t>
  </si>
  <si>
    <t>Pronájem kolokačního prostoru - zóna C</t>
  </si>
  <si>
    <t>P10</t>
  </si>
  <si>
    <t>Pronájem kolokačního prostoru - zóna D</t>
  </si>
  <si>
    <t>P11</t>
  </si>
  <si>
    <t>Pronájem kolokačního prostoru - zóna E</t>
  </si>
  <si>
    <t>P12</t>
  </si>
  <si>
    <t>Pronájem kolokačního prostoru - zóna F</t>
  </si>
  <si>
    <t>Q1</t>
  </si>
  <si>
    <t>UPS</t>
  </si>
  <si>
    <t>Q2</t>
  </si>
  <si>
    <t>Kabel sběrného okruhu - optický</t>
  </si>
  <si>
    <t>Q3</t>
  </si>
  <si>
    <t>Kabel sběrného okruhu - metalický</t>
  </si>
  <si>
    <t>Q4</t>
  </si>
  <si>
    <t>Průměr</t>
  </si>
  <si>
    <t>Počet místností s instalovanými stojany</t>
  </si>
  <si>
    <t>Počet pronajímaných stojanů</t>
  </si>
  <si>
    <t>Investice na 1 stojan</t>
  </si>
  <si>
    <t>Kč za jednotku</t>
  </si>
  <si>
    <t xml:space="preserve">celkem Kč </t>
  </si>
  <si>
    <t>Kamerový systém celkem</t>
  </si>
  <si>
    <t>kamerový systém</t>
  </si>
  <si>
    <t>Kamerový systém na 1 m2</t>
  </si>
  <si>
    <t>Náklady na jednotlivé typy ploch v lokalitách</t>
  </si>
  <si>
    <t>Typ plochy</t>
  </si>
  <si>
    <t>Kód lokality</t>
  </si>
  <si>
    <t>Kód služby</t>
  </si>
  <si>
    <t>Celkem m2</t>
  </si>
  <si>
    <t>CoC na m2 - roční</t>
  </si>
  <si>
    <t>Technologie</t>
  </si>
  <si>
    <t>Náklad na m2 bez CoC - roční</t>
  </si>
  <si>
    <t>Technologická plocha - bez CoC celkem</t>
  </si>
  <si>
    <t>Roční náklad bez CoC na průměrnou místnost</t>
  </si>
  <si>
    <t>Roční  CoC na průměrnou místnost</t>
  </si>
  <si>
    <t>Roční náklad bez CoC na 1 stojan</t>
  </si>
  <si>
    <t>Roční  CoC na 1 stojan</t>
  </si>
  <si>
    <t>Kč za 1 kWh</t>
  </si>
  <si>
    <t>a</t>
  </si>
  <si>
    <t>b</t>
  </si>
  <si>
    <t>c</t>
  </si>
  <si>
    <t>d</t>
  </si>
  <si>
    <t>v jednotkách</t>
  </si>
  <si>
    <t>v Kč na jednotku procesu</t>
  </si>
  <si>
    <t>v Kč</t>
  </si>
  <si>
    <t>Název procesu</t>
  </si>
  <si>
    <t>Cost Pool*</t>
  </si>
  <si>
    <t>Nájem prostoru v kabelovém roštu nebo liště CTc v budově</t>
  </si>
  <si>
    <t>Nájem prostoru pro umístění roštu Nájemce v budově</t>
  </si>
  <si>
    <t>Nájem prostoru pro umístění lišty Nájemce v budově</t>
  </si>
  <si>
    <t xml:space="preserve">Zóna </t>
  </si>
  <si>
    <t>Počet obyvatel od</t>
  </si>
  <si>
    <t>Koeficient *</t>
  </si>
  <si>
    <t>Nájem prostoru pro umístění antény na střeše - lokalita A</t>
  </si>
  <si>
    <t>Nájem prostoru pro umístění antény na střeše - lokalita B</t>
  </si>
  <si>
    <t>Nájem prostoru pro umístění antény na střeše - lokalita C</t>
  </si>
  <si>
    <t>Nájem prostoru pro umístění antény na střeše - lokalita D</t>
  </si>
  <si>
    <t>Skupina G - Procesy Deinstalace</t>
  </si>
  <si>
    <t>název</t>
  </si>
  <si>
    <t>počet</t>
  </si>
  <si>
    <t xml:space="preserve">D3 Instalace vnějších spojovacích kabelů a pásků na HR pro vnitřní prostředí  </t>
  </si>
  <si>
    <t xml:space="preserve">D4 Instalace vnějších spojovacích kabelů a pásků na HR pro vnější prostředí </t>
  </si>
  <si>
    <t xml:space="preserve">G2 Deinstalace vnitřních a vnějších spojovacích kabelů a pásků na HR </t>
  </si>
  <si>
    <t>Náklady vložného kapitálu ve výši 11,18 % p. a.</t>
  </si>
  <si>
    <t>Parametry roštu v metrech</t>
  </si>
  <si>
    <t>Celková šířka</t>
  </si>
  <si>
    <t>Celková výška</t>
  </si>
  <si>
    <t xml:space="preserve">     v tom:</t>
  </si>
  <si>
    <t xml:space="preserve">     Šířka roštu</t>
  </si>
  <si>
    <t>Objem</t>
  </si>
  <si>
    <t>Celková délka</t>
  </si>
  <si>
    <t>Prostor pro lištu</t>
  </si>
  <si>
    <t>Cena za běžný metr kabelového roštu</t>
  </si>
  <si>
    <t>Investiční náklad na běžný metr kabelového roštu</t>
  </si>
  <si>
    <t>Optimální počet kabelů v roštu</t>
  </si>
  <si>
    <t>Šířka roštu</t>
  </si>
  <si>
    <t>Výška roštu</t>
  </si>
  <si>
    <t>Využití kapacity roštu</t>
  </si>
  <si>
    <t>Investice na 1 m kabelového roštu vč. montáže</t>
  </si>
  <si>
    <t>Prostor pro kabel v roštu nebo liště</t>
  </si>
  <si>
    <t>Investice na rošt</t>
  </si>
  <si>
    <t>Činnost 1</t>
  </si>
  <si>
    <t>Činnost 2</t>
  </si>
  <si>
    <t>Činnost 3</t>
  </si>
  <si>
    <t>Činnost 4</t>
  </si>
  <si>
    <t>Činnost 5</t>
  </si>
  <si>
    <t>Činnost 6</t>
  </si>
  <si>
    <t>Činnost 7</t>
  </si>
  <si>
    <t>Činnost 8</t>
  </si>
  <si>
    <t>Činnost 9</t>
  </si>
  <si>
    <t>Činnost 10</t>
  </si>
  <si>
    <t>Činnost 11</t>
  </si>
  <si>
    <t>Činnost 12</t>
  </si>
  <si>
    <t>Činnost 13</t>
  </si>
  <si>
    <t>Činnost 14</t>
  </si>
  <si>
    <t>Nákladové středisko 1</t>
  </si>
  <si>
    <t>Nákladové středisko 2</t>
  </si>
  <si>
    <t>Nákladové středisko 3</t>
  </si>
  <si>
    <t>Nákladové středisko 4</t>
  </si>
  <si>
    <t>Nákladové středisko 5</t>
  </si>
  <si>
    <t>Nákladové středisko 6</t>
  </si>
  <si>
    <t>Nákladové středisko 7</t>
  </si>
  <si>
    <t>Nákladové středisko 8</t>
  </si>
  <si>
    <t>Nákladové středisko 9</t>
  </si>
  <si>
    <t>Nákladové středisko 10</t>
  </si>
  <si>
    <t>Nákladové středisko 11</t>
  </si>
  <si>
    <t>Nákladové středisko 12</t>
  </si>
  <si>
    <t>kód střediska</t>
  </si>
  <si>
    <t>Náklad Cost poolu</t>
  </si>
  <si>
    <t>Počet hodin vykázaných Cost poolem</t>
  </si>
  <si>
    <t>Činnost nebo materiál</t>
  </si>
  <si>
    <t>Období</t>
  </si>
  <si>
    <t>Rok t</t>
  </si>
  <si>
    <t>Rok t+1</t>
  </si>
  <si>
    <t>Rok t+2</t>
  </si>
  <si>
    <t>Rok t+3</t>
  </si>
  <si>
    <t>Rok t+4</t>
  </si>
  <si>
    <t>NPV počtu procesů za roky t až t+4</t>
  </si>
  <si>
    <t>diskontovaný objem počtu naturálních jednotek za období let t až t+4 odpovídající danému procesu</t>
  </si>
  <si>
    <t xml:space="preserve">Kamerový systém </t>
  </si>
  <si>
    <r>
      <t>Plocha kolokační místnosti v m</t>
    </r>
    <r>
      <rPr>
        <b/>
        <vertAlign val="superscript"/>
        <sz val="9"/>
        <rFont val="Arial"/>
        <family val="2"/>
      </rPr>
      <t>2</t>
    </r>
  </si>
  <si>
    <r>
      <t>D1 Instalace napájení 48, 230V</t>
    </r>
    <r>
      <rPr>
        <b/>
        <sz val="11"/>
        <color indexed="10"/>
        <rFont val="Arial"/>
        <family val="2"/>
      </rPr>
      <t xml:space="preserve"> </t>
    </r>
  </si>
  <si>
    <r>
      <t xml:space="preserve">D2 Instalace vnitřních spojovacích kabelů a pásků na HR </t>
    </r>
    <r>
      <rPr>
        <b/>
        <sz val="11"/>
        <color indexed="10"/>
        <rFont val="Arial"/>
        <family val="2"/>
      </rPr>
      <t xml:space="preserve"> </t>
    </r>
  </si>
  <si>
    <r>
      <t>G3 Deinstalace optického sběrného okruhu</t>
    </r>
    <r>
      <rPr>
        <b/>
        <sz val="11"/>
        <color indexed="10"/>
        <rFont val="Arial"/>
        <family val="2"/>
      </rPr>
      <t xml:space="preserve"> </t>
    </r>
  </si>
  <si>
    <r>
      <t xml:space="preserve">G4 Deinstalace metalického sběrného okruhu </t>
    </r>
    <r>
      <rPr>
        <b/>
        <sz val="11"/>
        <color indexed="10"/>
        <rFont val="Arial"/>
        <family val="2"/>
      </rPr>
      <t xml:space="preserve"> </t>
    </r>
  </si>
  <si>
    <r>
      <t>G5 Deinstalace UPS</t>
    </r>
    <r>
      <rPr>
        <b/>
        <sz val="11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</si>
</sst>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zł&quot;_-;\-* #,##0\ &quot;zł&quot;_-;_-* &quot;-&quot;\ &quot;zł&quot;_-;_-@_-"/>
    <numFmt numFmtId="173" formatCode="_-* #,##0\ _z_ł_-;\-* #,##0\ _z_ł_-;_-* &quot;-&quot;\ _z_ł_-;_-@_-"/>
    <numFmt numFmtId="174" formatCode="_-* #,##0.00\ &quot;zł&quot;_-;\-* #,##0.00\ &quot;zł&quot;_-;_-* &quot;-&quot;??\ &quot;zł&quot;_-;_-@_-"/>
    <numFmt numFmtId="175" formatCode="_-* #,##0.00\ _z_ł_-;\-* #,##0.00\ _z_ł_-;_-* &quot;-&quot;??\ _z_ł_-;_-@_-"/>
    <numFmt numFmtId="176" formatCode="0.0%"/>
    <numFmt numFmtId="177" formatCode="#,##0\ &quot;Kč&quot;"/>
    <numFmt numFmtId="178" formatCode="#,##0.0"/>
    <numFmt numFmtId="179" formatCode="0.0"/>
    <numFmt numFmtId="180" formatCode="#,##0.00\ &quot;Kč&quot;"/>
    <numFmt numFmtId="181" formatCode="#,##0.000"/>
    <numFmt numFmtId="182" formatCode="0.000"/>
    <numFmt numFmtId="183" formatCode="dd/mm/yyyy"/>
    <numFmt numFmtId="184" formatCode="#,##0.00;[Red]\-#,##0.00"/>
    <numFmt numFmtId="185" formatCode="_-* #,##0\ &quot;Kč&quot;_-;\-* #,##0\ &quot;Kč&quot;_-;_-* &quot;-&quot;??\ &quot;Kč&quot;_-;_-@_-"/>
    <numFmt numFmtId="186" formatCode="_-* #,##0\ _K_č_-;\-* #,##0\ _K_č_-;_-* &quot;-&quot;??\ _K_č_-;_-@_-"/>
    <numFmt numFmtId="187" formatCode="#,##0;[Red]\-#,##0"/>
    <numFmt numFmtId="188" formatCode="d\.\ mmmm\ yyyy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mm\ yy"/>
    <numFmt numFmtId="194" formatCode="mmmmm\-yy"/>
    <numFmt numFmtId="195" formatCode="#,##0.00\ &quot;kr&quot;;[Red]\-#,##0.00\ &quot;kr&quot;"/>
    <numFmt numFmtId="196" formatCode="&quot;$&quot;#,##0;\-&quot;$&quot;#,##0"/>
    <numFmt numFmtId="197" formatCode="_(* #,##0.000_);_(* \(#,##0.000\);_(* &quot;-&quot;??_);_(@_)"/>
    <numFmt numFmtId="198" formatCode="&quot;$&quot;#,##0.00_);&quot;\&quot;&quot;\&quot;&quot;\&quot;\(&quot;$&quot;#,##0.00&quot;\&quot;&quot;\&quot;&quot;\&quot;\)"/>
    <numFmt numFmtId="199" formatCode="&quot;$&quot;#,##0.00_);[Red]&quot;\&quot;&quot;\&quot;&quot;\&quot;\(&quot;$&quot;#,##0.00&quot;\&quot;&quot;\&quot;&quot;\&quot;\)"/>
    <numFmt numFmtId="200" formatCode="#,##0.0\ &quot;Kč&quot;"/>
    <numFmt numFmtId="201" formatCode="#,##0.000\ &quot;Kč&quot;"/>
    <numFmt numFmtId="202" formatCode="#,##0.0000\ &quot;Kč&quot;"/>
    <numFmt numFmtId="203" formatCode="#,##0.00000\ &quot;Kč&quot;"/>
    <numFmt numFmtId="204" formatCode="#,##0.0;[Red]\-#,##0.0"/>
    <numFmt numFmtId="205" formatCode="_-* #,##0.000\ _K_č_-;\-* #,##0.000\ _K_č_-;_-* &quot;-&quot;???\ _K_č_-;_-@_-"/>
  </numFmts>
  <fonts count="67">
    <font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1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sz val="12"/>
      <name val="Arial CE"/>
      <family val="2"/>
    </font>
    <font>
      <sz val="10"/>
      <color indexed="8"/>
      <name val="MS Sans Serif"/>
      <family val="0"/>
    </font>
    <font>
      <sz val="10"/>
      <color indexed="8"/>
      <name val="Arial CE"/>
      <family val="0"/>
    </font>
    <font>
      <sz val="8"/>
      <name val="Tahoma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10"/>
      <name val="Arial"/>
      <family val="2"/>
    </font>
    <font>
      <sz val="7"/>
      <name val="Tahoma"/>
      <family val="2"/>
    </font>
    <font>
      <sz val="12"/>
      <name val="Times New Roman"/>
      <family val="1"/>
    </font>
    <font>
      <sz val="8"/>
      <name val="Arial CE"/>
      <family val="2"/>
    </font>
    <font>
      <b/>
      <u val="single"/>
      <sz val="16"/>
      <name val="Arial CE"/>
      <family val="2"/>
    </font>
    <font>
      <sz val="11"/>
      <name val="Arial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vertAlign val="superscript"/>
      <sz val="11"/>
      <name val="Arial CE"/>
      <family val="2"/>
    </font>
    <font>
      <sz val="10"/>
      <name val="Helv"/>
      <family val="0"/>
    </font>
    <font>
      <sz val="10"/>
      <color indexed="8"/>
      <name val="Courier"/>
      <family val="0"/>
    </font>
    <font>
      <sz val="8"/>
      <name val="Times New Roman"/>
      <family val="0"/>
    </font>
    <font>
      <b/>
      <sz val="11"/>
      <name val="Arial"/>
      <family val="2"/>
    </font>
    <font>
      <sz val="10"/>
      <name val="MS Sans Serif"/>
      <family val="0"/>
    </font>
    <font>
      <sz val="10"/>
      <color indexed="16"/>
      <name val="Courier"/>
      <family val="0"/>
    </font>
    <font>
      <sz val="8"/>
      <name val="CG Times (E1)"/>
      <family val="0"/>
    </font>
    <font>
      <b/>
      <sz val="16"/>
      <color indexed="21"/>
      <name val="Arial"/>
      <family val="2"/>
    </font>
    <font>
      <u val="single"/>
      <sz val="8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6"/>
      <name val="Courier"/>
      <family val="0"/>
    </font>
    <font>
      <u val="single"/>
      <sz val="10"/>
      <color indexed="12"/>
      <name val="Arial CE"/>
      <family val="0"/>
    </font>
    <font>
      <sz val="8"/>
      <color indexed="12"/>
      <name val="Times New Roman"/>
      <family val="1"/>
    </font>
    <font>
      <sz val="10"/>
      <name val="Univers (WN)"/>
      <family val="0"/>
    </font>
    <font>
      <b/>
      <sz val="10"/>
      <color indexed="8"/>
      <name val="Courier"/>
      <family val="0"/>
    </font>
    <font>
      <sz val="11"/>
      <name val="–¾’©"/>
      <family val="0"/>
    </font>
    <font>
      <sz val="10"/>
      <name val="Univers (E1)"/>
      <family val="0"/>
    </font>
    <font>
      <sz val="10"/>
      <name val="Tms Rmn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name val="新細明體"/>
      <family val="0"/>
    </font>
    <font>
      <sz val="28"/>
      <name val="Arial CE"/>
      <family val="2"/>
    </font>
    <font>
      <sz val="12"/>
      <name val="Arial CE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125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1" fontId="32" fillId="0" borderId="0">
      <alignment/>
      <protection locked="0"/>
    </xf>
    <xf numFmtId="0" fontId="1" fillId="0" borderId="0" applyFont="0" applyFill="0" applyBorder="0" applyAlignment="0" applyProtection="0"/>
    <xf numFmtId="0" fontId="33" fillId="0" borderId="0">
      <alignment horizontal="center" wrapText="1"/>
      <protection locked="0"/>
    </xf>
    <xf numFmtId="0" fontId="34" fillId="0" borderId="0" applyNumberFormat="0" applyFill="0" applyBorder="0" applyAlignment="0">
      <protection/>
    </xf>
    <xf numFmtId="0" fontId="23" fillId="0" borderId="0" applyFont="0">
      <alignment/>
      <protection/>
    </xf>
    <xf numFmtId="183" fontId="23" fillId="0" borderId="0" applyFont="0">
      <alignment horizontal="right"/>
      <protection/>
    </xf>
    <xf numFmtId="184" fontId="23" fillId="0" borderId="0" applyFont="0">
      <alignment horizontal="right"/>
      <protection/>
    </xf>
    <xf numFmtId="49" fontId="23" fillId="0" borderId="0" applyFont="0">
      <alignment/>
      <protection/>
    </xf>
    <xf numFmtId="49" fontId="23" fillId="0" borderId="0" applyFont="0">
      <alignment horizontal="right"/>
      <protection/>
    </xf>
    <xf numFmtId="0" fontId="32" fillId="0" borderId="1">
      <alignment/>
      <protection locked="0"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>
      <alignment/>
      <protection locked="0"/>
    </xf>
    <xf numFmtId="0" fontId="35" fillId="0" borderId="0" applyFont="0" applyFill="0" applyBorder="0" applyProtection="0">
      <alignment horizontal="left"/>
    </xf>
    <xf numFmtId="0" fontId="32" fillId="0" borderId="0">
      <alignment/>
      <protection locked="0"/>
    </xf>
    <xf numFmtId="0" fontId="37" fillId="0" borderId="0" applyFont="0" applyFill="0" applyBorder="0" applyAlignment="0" applyProtection="0"/>
    <xf numFmtId="39" fontId="31" fillId="0" borderId="0" applyFont="0" applyFill="0" applyBorder="0" applyAlignment="0" applyProtection="0"/>
    <xf numFmtId="0" fontId="33" fillId="0" borderId="0" applyFont="0" applyFill="0" applyBorder="0" applyAlignment="0">
      <protection/>
    </xf>
    <xf numFmtId="0" fontId="38" fillId="0" borderId="2" applyNumberFormat="0" applyFont="0" applyFill="0" applyBorder="0" applyAlignment="0" applyProtection="0"/>
    <xf numFmtId="0" fontId="36" fillId="0" borderId="0">
      <alignment/>
      <protection locked="0"/>
    </xf>
    <xf numFmtId="0" fontId="39" fillId="0" borderId="0" applyNumberFormat="0" applyFill="0" applyBorder="0" applyAlignment="0" applyProtection="0"/>
    <xf numFmtId="38" fontId="40" fillId="2" borderId="0" applyNumberFormat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44" fillId="0" borderId="0" applyFill="0" applyBorder="0" applyAlignment="0">
      <protection locked="0"/>
    </xf>
    <xf numFmtId="0" fontId="44" fillId="0" borderId="5" applyFill="0" applyBorder="0" applyAlignment="0">
      <protection locked="0"/>
    </xf>
    <xf numFmtId="10" fontId="40" fillId="3" borderId="6" applyNumberFormat="0" applyBorder="0" applyAlignment="0" applyProtection="0"/>
    <xf numFmtId="0" fontId="44" fillId="0" borderId="0" applyFill="0" applyBorder="0" applyAlignment="0">
      <protection locked="0"/>
    </xf>
    <xf numFmtId="0" fontId="44" fillId="0" borderId="0" applyFill="0" applyBorder="0" applyAlignment="0" applyProtection="0"/>
    <xf numFmtId="0" fontId="1" fillId="0" borderId="0" applyFont="0" applyFill="0" applyBorder="0" applyAlignment="0" applyProtection="0"/>
    <xf numFmtId="1" fontId="32" fillId="0" borderId="0">
      <alignment/>
      <protection locked="0"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3" fontId="1" fillId="0" borderId="0">
      <alignment/>
      <protection/>
    </xf>
    <xf numFmtId="197" fontId="0" fillId="0" borderId="0">
      <alignment/>
      <protection/>
    </xf>
    <xf numFmtId="0" fontId="27" fillId="0" borderId="0" applyFill="0" applyBorder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0" fontId="33" fillId="0" borderId="7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0" fontId="35" fillId="0" borderId="0" applyFont="0" applyFill="0" applyBorder="0" applyAlignment="0" applyProtection="0"/>
    <xf numFmtId="1" fontId="32" fillId="0" borderId="0">
      <alignment/>
      <protection locked="0"/>
    </xf>
    <xf numFmtId="196" fontId="49" fillId="0" borderId="0">
      <alignment/>
      <protection/>
    </xf>
    <xf numFmtId="9" fontId="0" fillId="0" borderId="0" applyFont="0" applyFill="0" applyBorder="0" applyAlignment="0" applyProtection="0"/>
    <xf numFmtId="1" fontId="32" fillId="0" borderId="0">
      <alignment/>
      <protection locked="0"/>
    </xf>
    <xf numFmtId="4" fontId="17" fillId="4" borderId="8" applyNumberFormat="0" applyProtection="0">
      <alignment vertical="center"/>
    </xf>
    <xf numFmtId="4" fontId="18" fillId="4" borderId="8" applyNumberFormat="0" applyProtection="0">
      <alignment horizontal="left" vertical="center" indent="1"/>
    </xf>
    <xf numFmtId="4" fontId="19" fillId="5" borderId="8" applyNumberFormat="0" applyProtection="0">
      <alignment horizontal="left" vertical="center" indent="1"/>
    </xf>
    <xf numFmtId="4" fontId="20" fillId="0" borderId="8" applyNumberFormat="0" applyProtection="0">
      <alignment vertical="center"/>
    </xf>
    <xf numFmtId="4" fontId="21" fillId="6" borderId="8" applyNumberFormat="0" applyProtection="0">
      <alignment horizontal="left" vertical="center" indent="1"/>
    </xf>
    <xf numFmtId="0" fontId="59" fillId="7" borderId="9" applyNumberFormat="0" applyProtection="0">
      <alignment horizontal="left" vertical="top" indent="1"/>
    </xf>
    <xf numFmtId="4" fontId="22" fillId="8" borderId="8" applyNumberFormat="0" applyProtection="0">
      <alignment vertical="center"/>
    </xf>
    <xf numFmtId="38" fontId="35" fillId="9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8" fontId="50" fillId="0" borderId="0" applyFill="0" applyBorder="0" applyAlignment="0" applyProtection="0"/>
    <xf numFmtId="0" fontId="51" fillId="0" borderId="0" applyFill="0" applyBorder="0" applyAlignment="0" applyProtection="0"/>
    <xf numFmtId="0" fontId="52" fillId="0" borderId="10" applyFill="0" applyBorder="0">
      <alignment horizontal="left" vertical="center"/>
      <protection locked="0"/>
    </xf>
    <xf numFmtId="0" fontId="53" fillId="0" borderId="6" applyNumberFormat="0" applyFont="0" applyAlignment="0"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" fontId="37" fillId="0" borderId="0" applyFont="0" applyFill="0" applyBorder="0" applyAlignment="0" applyProtection="0"/>
    <xf numFmtId="49" fontId="41" fillId="0" borderId="11">
      <alignment vertical="center"/>
      <protection/>
    </xf>
    <xf numFmtId="0" fontId="36" fillId="0" borderId="1">
      <alignment/>
      <protection locked="0"/>
    </xf>
    <xf numFmtId="4" fontId="31" fillId="0" borderId="0" applyFont="0" applyFill="0" applyBorder="0" applyAlignment="0" applyProtection="0"/>
    <xf numFmtId="10" fontId="48" fillId="0" borderId="12" applyNumberFormat="0" applyFont="0" applyFill="0" applyAlignment="0" applyProtection="0"/>
    <xf numFmtId="195" fontId="31" fillId="0" borderId="0" applyFont="0" applyFill="0" applyBorder="0" applyAlignment="0" applyProtection="0"/>
    <xf numFmtId="0" fontId="4" fillId="0" borderId="4" applyFont="0" applyFill="0" applyBorder="0" applyAlignment="0" applyProtection="0"/>
    <xf numFmtId="0" fontId="54" fillId="0" borderId="0">
      <alignment/>
      <protection/>
    </xf>
  </cellStyleXfs>
  <cellXfs count="515">
    <xf numFmtId="0" fontId="0" fillId="0" borderId="0" xfId="0" applyAlignment="1">
      <alignment/>
    </xf>
    <xf numFmtId="0" fontId="1" fillId="10" borderId="6" xfId="75" applyFont="1" applyFill="1" applyBorder="1" applyAlignment="1">
      <alignment horizontal="right" vertical="center"/>
      <protection/>
    </xf>
    <xf numFmtId="0" fontId="6" fillId="0" borderId="0" xfId="74" applyFont="1">
      <alignment/>
      <protection/>
    </xf>
    <xf numFmtId="0" fontId="7" fillId="0" borderId="0" xfId="74" applyFont="1">
      <alignment/>
      <protection/>
    </xf>
    <xf numFmtId="178" fontId="7" fillId="0" borderId="0" xfId="74" applyNumberFormat="1" applyFont="1">
      <alignment/>
      <protection/>
    </xf>
    <xf numFmtId="0" fontId="7" fillId="4" borderId="6" xfId="74" applyFont="1" applyFill="1" applyBorder="1" applyAlignment="1">
      <alignment horizontal="center"/>
      <protection/>
    </xf>
    <xf numFmtId="0" fontId="7" fillId="2" borderId="13" xfId="74" applyFont="1" applyFill="1" applyBorder="1" applyAlignment="1">
      <alignment horizontal="center"/>
      <protection/>
    </xf>
    <xf numFmtId="0" fontId="7" fillId="0" borderId="0" xfId="74" applyFont="1" applyAlignment="1">
      <alignment horizontal="left" vertical="center"/>
      <protection/>
    </xf>
    <xf numFmtId="0" fontId="7" fillId="4" borderId="14" xfId="74" applyFont="1" applyFill="1" applyBorder="1" applyAlignment="1">
      <alignment horizontal="center" vertical="center" wrapText="1"/>
      <protection/>
    </xf>
    <xf numFmtId="0" fontId="7" fillId="4" borderId="15" xfId="74" applyFont="1" applyFill="1" applyBorder="1" applyAlignment="1">
      <alignment vertical="center"/>
      <protection/>
    </xf>
    <xf numFmtId="177" fontId="7" fillId="0" borderId="16" xfId="74" applyNumberFormat="1" applyFont="1" applyFill="1" applyBorder="1" applyAlignment="1">
      <alignment horizontal="right" vertical="center" wrapText="1"/>
      <protection/>
    </xf>
    <xf numFmtId="177" fontId="7" fillId="0" borderId="0" xfId="74" applyNumberFormat="1" applyFont="1">
      <alignment/>
      <protection/>
    </xf>
    <xf numFmtId="0" fontId="7" fillId="4" borderId="13" xfId="74" applyFont="1" applyFill="1" applyBorder="1" applyAlignment="1">
      <alignment vertical="center"/>
      <protection/>
    </xf>
    <xf numFmtId="177" fontId="7" fillId="0" borderId="6" xfId="74" applyNumberFormat="1" applyFont="1" applyFill="1" applyBorder="1" applyAlignment="1">
      <alignment horizontal="right" vertical="center" wrapText="1"/>
      <protection/>
    </xf>
    <xf numFmtId="177" fontId="7" fillId="0" borderId="13" xfId="74" applyNumberFormat="1" applyFont="1" applyFill="1" applyBorder="1" applyAlignment="1">
      <alignment horizontal="right" vertical="center" wrapText="1"/>
      <protection/>
    </xf>
    <xf numFmtId="0" fontId="7" fillId="4" borderId="17" xfId="74" applyFont="1" applyFill="1" applyBorder="1" applyAlignment="1">
      <alignment vertical="center"/>
      <protection/>
    </xf>
    <xf numFmtId="177" fontId="7" fillId="0" borderId="18" xfId="74" applyNumberFormat="1" applyFont="1" applyFill="1" applyBorder="1" applyAlignment="1">
      <alignment horizontal="right" vertical="center" wrapText="1"/>
      <protection/>
    </xf>
    <xf numFmtId="0" fontId="7" fillId="0" borderId="15" xfId="74" applyFont="1" applyBorder="1" applyAlignment="1">
      <alignment vertical="center"/>
      <protection/>
    </xf>
    <xf numFmtId="0" fontId="7" fillId="4" borderId="19" xfId="74" applyFont="1" applyFill="1" applyBorder="1" applyAlignment="1">
      <alignment vertical="center"/>
      <protection/>
    </xf>
    <xf numFmtId="177" fontId="7" fillId="0" borderId="20" xfId="74" applyNumberFormat="1" applyFont="1" applyFill="1" applyBorder="1" applyAlignment="1">
      <alignment horizontal="right" vertical="center" wrapText="1"/>
      <protection/>
    </xf>
    <xf numFmtId="0" fontId="7" fillId="0" borderId="15" xfId="74" applyFont="1" applyFill="1" applyBorder="1" applyAlignment="1">
      <alignment vertical="center"/>
      <protection/>
    </xf>
    <xf numFmtId="0" fontId="7" fillId="0" borderId="13" xfId="74" applyFont="1" applyFill="1" applyBorder="1" applyAlignment="1">
      <alignment vertical="center"/>
      <protection/>
    </xf>
    <xf numFmtId="0" fontId="7" fillId="0" borderId="17" xfId="74" applyFont="1" applyFill="1" applyBorder="1" applyAlignment="1">
      <alignment vertical="center"/>
      <protection/>
    </xf>
    <xf numFmtId="0" fontId="7" fillId="4" borderId="21" xfId="74" applyFont="1" applyFill="1" applyBorder="1" applyAlignment="1">
      <alignment vertical="center"/>
      <protection/>
    </xf>
    <xf numFmtId="3" fontId="7" fillId="0" borderId="0" xfId="74" applyNumberFormat="1" applyFont="1">
      <alignment/>
      <protection/>
    </xf>
    <xf numFmtId="3" fontId="7" fillId="0" borderId="0" xfId="74" applyNumberFormat="1" applyFont="1" applyFill="1" applyBorder="1" applyAlignment="1">
      <alignment/>
      <protection/>
    </xf>
    <xf numFmtId="0" fontId="7" fillId="0" borderId="6" xfId="74" applyFont="1" applyFill="1" applyBorder="1" applyAlignment="1">
      <alignment horizontal="left" vertical="center" wrapText="1"/>
      <protection/>
    </xf>
    <xf numFmtId="0" fontId="7" fillId="0" borderId="0" xfId="74" applyFont="1" applyAlignment="1">
      <alignment horizontal="center"/>
      <protection/>
    </xf>
    <xf numFmtId="0" fontId="7" fillId="0" borderId="0" xfId="74" applyFont="1" applyAlignment="1">
      <alignment vertical="center"/>
      <protection/>
    </xf>
    <xf numFmtId="49" fontId="8" fillId="0" borderId="6" xfId="74" applyNumberFormat="1" applyFont="1" applyFill="1" applyBorder="1" applyAlignment="1">
      <alignment horizontal="center" vertical="center"/>
      <protection/>
    </xf>
    <xf numFmtId="177" fontId="7" fillId="0" borderId="0" xfId="74" applyNumberFormat="1" applyFont="1" applyFill="1" applyBorder="1" applyAlignment="1">
      <alignment horizontal="right" vertical="center" wrapText="1"/>
      <protection/>
    </xf>
    <xf numFmtId="0" fontId="7" fillId="4" borderId="22" xfId="74" applyFont="1" applyFill="1" applyBorder="1" applyAlignment="1">
      <alignment horizontal="center" vertical="center" wrapText="1"/>
      <protection/>
    </xf>
    <xf numFmtId="0" fontId="7" fillId="2" borderId="23" xfId="74" applyFont="1" applyFill="1" applyBorder="1" applyAlignment="1">
      <alignment horizontal="center" vertical="center" wrapText="1"/>
      <protection/>
    </xf>
    <xf numFmtId="0" fontId="7" fillId="4" borderId="24" xfId="74" applyFont="1" applyFill="1" applyBorder="1" applyAlignment="1">
      <alignment vertical="center"/>
      <protection/>
    </xf>
    <xf numFmtId="0" fontId="7" fillId="4" borderId="25" xfId="74" applyFont="1" applyFill="1" applyBorder="1" applyAlignment="1">
      <alignment vertical="center"/>
      <protection/>
    </xf>
    <xf numFmtId="0" fontId="7" fillId="0" borderId="25" xfId="74" applyFont="1" applyFill="1" applyBorder="1" applyAlignment="1">
      <alignment vertical="center"/>
      <protection/>
    </xf>
    <xf numFmtId="177" fontId="7" fillId="0" borderId="19" xfId="74" applyNumberFormat="1" applyFont="1" applyFill="1" applyBorder="1" applyAlignment="1">
      <alignment horizontal="right" vertical="center" wrapText="1"/>
      <protection/>
    </xf>
    <xf numFmtId="0" fontId="1" fillId="10" borderId="26" xfId="0" applyFont="1" applyFill="1" applyBorder="1" applyAlignment="1">
      <alignment textRotation="90"/>
    </xf>
    <xf numFmtId="0" fontId="7" fillId="10" borderId="6" xfId="74" applyFont="1" applyFill="1" applyBorder="1" applyAlignment="1">
      <alignment horizontal="center"/>
      <protection/>
    </xf>
    <xf numFmtId="0" fontId="7" fillId="0" borderId="0" xfId="74" applyFont="1">
      <alignment vertical="center"/>
      <protection/>
    </xf>
    <xf numFmtId="0" fontId="0" fillId="10" borderId="6" xfId="85" applyFill="1" applyBorder="1" applyAlignment="1">
      <alignment horizontal="center" vertical="center" textRotation="90"/>
      <protection/>
    </xf>
    <xf numFmtId="0" fontId="7" fillId="10" borderId="6" xfId="74" applyNumberFormat="1" applyFont="1" applyFill="1" applyBorder="1" applyAlignment="1">
      <alignment horizontal="center" vertical="center" wrapText="1"/>
      <protection/>
    </xf>
    <xf numFmtId="0" fontId="1" fillId="10" borderId="6" xfId="85" applyFont="1" applyFill="1" applyBorder="1" applyAlignment="1">
      <alignment horizontal="right"/>
      <protection/>
    </xf>
    <xf numFmtId="0" fontId="7" fillId="4" borderId="23" xfId="74" applyFont="1" applyFill="1" applyBorder="1" applyAlignment="1">
      <alignment horizontal="center" textRotation="90" wrapText="1"/>
      <protection/>
    </xf>
    <xf numFmtId="0" fontId="7" fillId="4" borderId="27" xfId="74" applyFont="1" applyFill="1" applyBorder="1" applyAlignment="1">
      <alignment horizontal="center" textRotation="90" wrapText="1"/>
      <protection/>
    </xf>
    <xf numFmtId="0" fontId="7" fillId="4" borderId="22" xfId="74" applyFont="1" applyFill="1" applyBorder="1" applyAlignment="1">
      <alignment horizontal="center" textRotation="90" wrapText="1"/>
      <protection/>
    </xf>
    <xf numFmtId="0" fontId="7" fillId="4" borderId="28" xfId="74" applyFont="1" applyFill="1" applyBorder="1" applyAlignment="1">
      <alignment horizontal="center" textRotation="90" wrapText="1"/>
      <protection/>
    </xf>
    <xf numFmtId="0" fontId="1" fillId="10" borderId="6" xfId="85" applyFont="1" applyFill="1" applyBorder="1" applyAlignment="1">
      <alignment horizontal="center" vertical="center" textRotation="90"/>
      <protection/>
    </xf>
    <xf numFmtId="49" fontId="7" fillId="4" borderId="21" xfId="74" applyNumberFormat="1" applyFont="1" applyFill="1" applyBorder="1" applyAlignment="1">
      <alignment horizontal="center" vertical="center" wrapText="1"/>
      <protection/>
    </xf>
    <xf numFmtId="49" fontId="7" fillId="4" borderId="29" xfId="74" applyNumberFormat="1" applyFont="1" applyFill="1" applyBorder="1" applyAlignment="1">
      <alignment horizontal="center" vertical="center" wrapText="1"/>
      <protection/>
    </xf>
    <xf numFmtId="49" fontId="7" fillId="4" borderId="14" xfId="74" applyNumberFormat="1" applyFont="1" applyFill="1" applyBorder="1" applyAlignment="1">
      <alignment horizontal="center" vertical="center" wrapText="1"/>
      <protection/>
    </xf>
    <xf numFmtId="49" fontId="7" fillId="4" borderId="30" xfId="74" applyNumberFormat="1" applyFont="1" applyFill="1" applyBorder="1" applyAlignment="1">
      <alignment horizontal="center" vertical="center" wrapText="1"/>
      <protection/>
    </xf>
    <xf numFmtId="49" fontId="7" fillId="0" borderId="0" xfId="74" applyNumberFormat="1" applyFont="1" applyAlignment="1">
      <alignment horizontal="center" vertical="center"/>
      <protection/>
    </xf>
    <xf numFmtId="0" fontId="7" fillId="0" borderId="0" xfId="74" applyFont="1" applyAlignment="1">
      <alignment horizontal="center" vertical="center"/>
      <protection/>
    </xf>
    <xf numFmtId="177" fontId="7" fillId="0" borderId="19" xfId="74" applyNumberFormat="1" applyFont="1" applyBorder="1" applyAlignment="1">
      <alignment vertical="center"/>
      <protection/>
    </xf>
    <xf numFmtId="177" fontId="7" fillId="0" borderId="31" xfId="74" applyNumberFormat="1" applyFont="1" applyBorder="1" applyAlignment="1">
      <alignment vertical="center"/>
      <protection/>
    </xf>
    <xf numFmtId="177" fontId="7" fillId="0" borderId="32" xfId="74" applyNumberFormat="1" applyFont="1" applyBorder="1" applyAlignment="1">
      <alignment vertical="center"/>
      <protection/>
    </xf>
    <xf numFmtId="177" fontId="7" fillId="0" borderId="20" xfId="74" applyNumberFormat="1" applyFont="1" applyBorder="1" applyAlignment="1">
      <alignment vertical="center"/>
      <protection/>
    </xf>
    <xf numFmtId="177" fontId="7" fillId="0" borderId="33" xfId="74" applyNumberFormat="1" applyFont="1" applyBorder="1" applyAlignment="1">
      <alignment vertical="center"/>
      <protection/>
    </xf>
    <xf numFmtId="0" fontId="7" fillId="0" borderId="0" xfId="74" applyFont="1" applyBorder="1" applyAlignment="1">
      <alignment vertical="center"/>
      <protection/>
    </xf>
    <xf numFmtId="177" fontId="7" fillId="0" borderId="13" xfId="74" applyNumberFormat="1" applyFont="1" applyBorder="1" applyAlignment="1">
      <alignment vertical="center"/>
      <protection/>
    </xf>
    <xf numFmtId="177" fontId="7" fillId="0" borderId="34" xfId="74" applyNumberFormat="1" applyFont="1" applyBorder="1" applyAlignment="1">
      <alignment vertical="center"/>
      <protection/>
    </xf>
    <xf numFmtId="177" fontId="7" fillId="0" borderId="35" xfId="74" applyNumberFormat="1" applyFont="1" applyBorder="1" applyAlignment="1">
      <alignment vertical="center"/>
      <protection/>
    </xf>
    <xf numFmtId="177" fontId="7" fillId="0" borderId="6" xfId="74" applyNumberFormat="1" applyFont="1" applyBorder="1" applyAlignment="1">
      <alignment vertical="center"/>
      <protection/>
    </xf>
    <xf numFmtId="177" fontId="7" fillId="0" borderId="36" xfId="74" applyNumberFormat="1" applyFont="1" applyBorder="1" applyAlignment="1">
      <alignment vertical="center"/>
      <protection/>
    </xf>
    <xf numFmtId="177" fontId="7" fillId="0" borderId="17" xfId="74" applyNumberFormat="1" applyFont="1" applyBorder="1" applyAlignment="1">
      <alignment vertical="center"/>
      <protection/>
    </xf>
    <xf numFmtId="177" fontId="7" fillId="0" borderId="37" xfId="74" applyNumberFormat="1" applyFont="1" applyBorder="1" applyAlignment="1">
      <alignment vertical="center"/>
      <protection/>
    </xf>
    <xf numFmtId="177" fontId="7" fillId="0" borderId="38" xfId="74" applyNumberFormat="1" applyFont="1" applyBorder="1" applyAlignment="1">
      <alignment vertical="center"/>
      <protection/>
    </xf>
    <xf numFmtId="177" fontId="7" fillId="0" borderId="18" xfId="74" applyNumberFormat="1" applyFont="1" applyBorder="1" applyAlignment="1">
      <alignment vertical="center"/>
      <protection/>
    </xf>
    <xf numFmtId="177" fontId="7" fillId="0" borderId="39" xfId="74" applyNumberFormat="1" applyFont="1" applyBorder="1" applyAlignment="1">
      <alignment vertical="center"/>
      <protection/>
    </xf>
    <xf numFmtId="177" fontId="7" fillId="0" borderId="15" xfId="74" applyNumberFormat="1" applyFont="1" applyBorder="1" applyAlignment="1">
      <alignment vertical="center"/>
      <protection/>
    </xf>
    <xf numFmtId="177" fontId="7" fillId="0" borderId="40" xfId="74" applyNumberFormat="1" applyFont="1" applyBorder="1" applyAlignment="1">
      <alignment vertical="center"/>
      <protection/>
    </xf>
    <xf numFmtId="177" fontId="7" fillId="0" borderId="41" xfId="74" applyNumberFormat="1" applyFont="1" applyBorder="1" applyAlignment="1">
      <alignment vertical="center"/>
      <protection/>
    </xf>
    <xf numFmtId="177" fontId="7" fillId="0" borderId="16" xfId="74" applyNumberFormat="1" applyFont="1" applyBorder="1" applyAlignment="1">
      <alignment vertical="center"/>
      <protection/>
    </xf>
    <xf numFmtId="177" fontId="7" fillId="0" borderId="42" xfId="74" applyNumberFormat="1" applyFont="1" applyBorder="1" applyAlignment="1">
      <alignment vertical="center"/>
      <protection/>
    </xf>
    <xf numFmtId="0" fontId="7" fillId="0" borderId="13" xfId="74" applyFont="1" applyBorder="1" applyAlignment="1">
      <alignment vertical="center"/>
      <protection/>
    </xf>
    <xf numFmtId="0" fontId="7" fillId="2" borderId="43" xfId="74" applyFont="1" applyFill="1" applyBorder="1" applyAlignment="1">
      <alignment vertical="center"/>
      <protection/>
    </xf>
    <xf numFmtId="177" fontId="7" fillId="2" borderId="30" xfId="74" applyNumberFormat="1" applyFont="1" applyFill="1" applyBorder="1" applyAlignment="1">
      <alignment vertical="center"/>
      <protection/>
    </xf>
    <xf numFmtId="177" fontId="7" fillId="2" borderId="17" xfId="74" applyNumberFormat="1" applyFont="1" applyFill="1" applyBorder="1" applyAlignment="1">
      <alignment vertical="center"/>
      <protection/>
    </xf>
    <xf numFmtId="177" fontId="7" fillId="2" borderId="37" xfId="74" applyNumberFormat="1" applyFont="1" applyFill="1" applyBorder="1" applyAlignment="1">
      <alignment vertical="center"/>
      <protection/>
    </xf>
    <xf numFmtId="177" fontId="7" fillId="2" borderId="38" xfId="74" applyNumberFormat="1" applyFont="1" applyFill="1" applyBorder="1" applyAlignment="1">
      <alignment vertical="center"/>
      <protection/>
    </xf>
    <xf numFmtId="177" fontId="7" fillId="2" borderId="18" xfId="74" applyNumberFormat="1" applyFont="1" applyFill="1" applyBorder="1" applyAlignment="1">
      <alignment vertical="center"/>
      <protection/>
    </xf>
    <xf numFmtId="177" fontId="7" fillId="2" borderId="39" xfId="74" applyNumberFormat="1" applyFont="1" applyFill="1" applyBorder="1" applyAlignment="1">
      <alignment vertical="center"/>
      <protection/>
    </xf>
    <xf numFmtId="3" fontId="7" fillId="0" borderId="16" xfId="74" applyNumberFormat="1" applyFont="1" applyFill="1" applyBorder="1" applyAlignment="1">
      <alignment horizontal="right" vertical="center" wrapText="1"/>
      <protection/>
    </xf>
    <xf numFmtId="177" fontId="1" fillId="0" borderId="0" xfId="83" applyNumberFormat="1">
      <alignment/>
      <protection/>
    </xf>
    <xf numFmtId="0" fontId="1" fillId="0" borderId="0" xfId="83">
      <alignment/>
      <protection/>
    </xf>
    <xf numFmtId="4" fontId="1" fillId="0" borderId="0" xfId="83" applyNumberFormat="1">
      <alignment/>
      <protection/>
    </xf>
    <xf numFmtId="0" fontId="1" fillId="0" borderId="0" xfId="83" applyFont="1">
      <alignment/>
      <protection/>
    </xf>
    <xf numFmtId="0" fontId="10" fillId="0" borderId="0" xfId="83" applyFont="1">
      <alignment/>
      <protection/>
    </xf>
    <xf numFmtId="177" fontId="10" fillId="0" borderId="0" xfId="83" applyNumberFormat="1" applyFont="1">
      <alignment/>
      <protection/>
    </xf>
    <xf numFmtId="0" fontId="1" fillId="0" borderId="0" xfId="83" applyFont="1" applyAlignment="1">
      <alignment horizontal="center"/>
      <protection/>
    </xf>
    <xf numFmtId="0" fontId="11" fillId="0" borderId="0" xfId="83" applyFont="1">
      <alignment/>
      <protection/>
    </xf>
    <xf numFmtId="0" fontId="12" fillId="0" borderId="0" xfId="0" applyFont="1" applyAlignment="1">
      <alignment/>
    </xf>
    <xf numFmtId="0" fontId="1" fillId="0" borderId="0" xfId="83" applyAlignment="1">
      <alignment vertical="center" wrapText="1"/>
      <protection/>
    </xf>
    <xf numFmtId="3" fontId="1" fillId="0" borderId="0" xfId="83" applyNumberFormat="1">
      <alignment/>
      <protection/>
    </xf>
    <xf numFmtId="3" fontId="10" fillId="11" borderId="42" xfId="83" applyNumberFormat="1" applyFont="1" applyFill="1" applyBorder="1" applyAlignment="1">
      <alignment horizontal="center"/>
      <protection/>
    </xf>
    <xf numFmtId="0" fontId="1" fillId="2" borderId="34" xfId="83" applyFill="1" applyBorder="1">
      <alignment/>
      <protection/>
    </xf>
    <xf numFmtId="0" fontId="1" fillId="2" borderId="6" xfId="83" applyFill="1" applyBorder="1">
      <alignment/>
      <protection/>
    </xf>
    <xf numFmtId="3" fontId="1" fillId="11" borderId="13" xfId="83" applyNumberFormat="1" applyFill="1" applyBorder="1" applyAlignment="1">
      <alignment horizontal="right"/>
      <protection/>
    </xf>
    <xf numFmtId="3" fontId="1" fillId="11" borderId="36" xfId="83" applyNumberFormat="1" applyFill="1" applyBorder="1" applyAlignment="1">
      <alignment horizontal="right"/>
      <protection/>
    </xf>
    <xf numFmtId="3" fontId="1" fillId="11" borderId="17" xfId="83" applyNumberFormat="1" applyFill="1" applyBorder="1" applyAlignment="1">
      <alignment horizontal="right"/>
      <protection/>
    </xf>
    <xf numFmtId="3" fontId="1" fillId="11" borderId="39" xfId="83" applyNumberFormat="1" applyFill="1" applyBorder="1" applyAlignment="1">
      <alignment horizontal="right"/>
      <protection/>
    </xf>
    <xf numFmtId="3" fontId="10" fillId="11" borderId="42" xfId="83" applyNumberFormat="1" applyFont="1" applyFill="1" applyBorder="1" applyAlignment="1">
      <alignment horizontal="center" vertical="center" wrapText="1"/>
      <protection/>
    </xf>
    <xf numFmtId="3" fontId="10" fillId="11" borderId="15" xfId="83" applyNumberFormat="1" applyFont="1" applyFill="1" applyBorder="1" applyAlignment="1">
      <alignment vertical="center" wrapText="1"/>
      <protection/>
    </xf>
    <xf numFmtId="3" fontId="10" fillId="11" borderId="15" xfId="83" applyNumberFormat="1" applyFont="1" applyFill="1" applyBorder="1" applyAlignment="1">
      <alignment horizontal="center" vertical="center" wrapText="1"/>
      <protection/>
    </xf>
    <xf numFmtId="177" fontId="11" fillId="8" borderId="0" xfId="83" applyNumberFormat="1" applyFont="1" applyFill="1">
      <alignment/>
      <protection/>
    </xf>
    <xf numFmtId="3" fontId="15" fillId="12" borderId="13" xfId="79" applyNumberFormat="1" applyFont="1" applyFill="1" applyBorder="1" applyAlignment="1">
      <alignment horizontal="right" wrapText="1"/>
      <protection/>
    </xf>
    <xf numFmtId="3" fontId="1" fillId="8" borderId="36" xfId="83" applyNumberFormat="1" applyFill="1" applyBorder="1">
      <alignment/>
      <protection/>
    </xf>
    <xf numFmtId="4" fontId="15" fillId="8" borderId="0" xfId="83" applyNumberFormat="1" applyFont="1" applyFill="1">
      <alignment/>
      <protection/>
    </xf>
    <xf numFmtId="3" fontId="10" fillId="11" borderId="44" xfId="83" applyNumberFormat="1" applyFont="1" applyFill="1" applyBorder="1" applyAlignment="1">
      <alignment horizontal="center" vertical="center" wrapText="1"/>
      <protection/>
    </xf>
    <xf numFmtId="3" fontId="10" fillId="11" borderId="45" xfId="83" applyNumberFormat="1" applyFont="1" applyFill="1" applyBorder="1" applyAlignment="1">
      <alignment horizontal="center" vertical="center" wrapText="1"/>
      <protection/>
    </xf>
    <xf numFmtId="3" fontId="1" fillId="11" borderId="15" xfId="83" applyNumberFormat="1" applyFill="1" applyBorder="1" applyAlignment="1">
      <alignment horizontal="right"/>
      <protection/>
    </xf>
    <xf numFmtId="3" fontId="1" fillId="11" borderId="42" xfId="83" applyNumberFormat="1" applyFill="1" applyBorder="1" applyAlignment="1">
      <alignment horizontal="right"/>
      <protection/>
    </xf>
    <xf numFmtId="0" fontId="10" fillId="4" borderId="40" xfId="83" applyFont="1" applyFill="1" applyBorder="1">
      <alignment/>
      <protection/>
    </xf>
    <xf numFmtId="0" fontId="10" fillId="4" borderId="16" xfId="83" applyFont="1" applyFill="1" applyBorder="1" applyAlignment="1">
      <alignment wrapText="1"/>
      <protection/>
    </xf>
    <xf numFmtId="4" fontId="1" fillId="8" borderId="0" xfId="83" applyNumberFormat="1" applyFill="1">
      <alignment/>
      <protection/>
    </xf>
    <xf numFmtId="0" fontId="10" fillId="0" borderId="0" xfId="84" applyFont="1">
      <alignment/>
      <protection/>
    </xf>
    <xf numFmtId="177" fontId="7" fillId="0" borderId="22" xfId="74" applyNumberFormat="1" applyFont="1" applyFill="1" applyBorder="1" applyAlignment="1">
      <alignment horizontal="right" vertical="center" wrapText="1"/>
      <protection/>
    </xf>
    <xf numFmtId="3" fontId="1" fillId="0" borderId="0" xfId="83" applyNumberFormat="1" applyFill="1">
      <alignment/>
      <protection/>
    </xf>
    <xf numFmtId="0" fontId="1" fillId="0" borderId="0" xfId="83" applyFill="1">
      <alignment/>
      <protection/>
    </xf>
    <xf numFmtId="4" fontId="1" fillId="0" borderId="0" xfId="83" applyNumberFormat="1" applyFill="1">
      <alignment/>
      <protection/>
    </xf>
    <xf numFmtId="0" fontId="1" fillId="0" borderId="0" xfId="83" applyFont="1" applyFill="1" applyAlignment="1">
      <alignment horizontal="center"/>
      <protection/>
    </xf>
    <xf numFmtId="0" fontId="25" fillId="0" borderId="0" xfId="84" applyFont="1">
      <alignment/>
      <protection/>
    </xf>
    <xf numFmtId="177" fontId="7" fillId="0" borderId="21" xfId="74" applyNumberFormat="1" applyFont="1" applyBorder="1" applyAlignment="1">
      <alignment vertical="center"/>
      <protection/>
    </xf>
    <xf numFmtId="177" fontId="7" fillId="0" borderId="29" xfId="74" applyNumberFormat="1" applyFont="1" applyBorder="1" applyAlignment="1">
      <alignment vertical="center"/>
      <protection/>
    </xf>
    <xf numFmtId="177" fontId="7" fillId="0" borderId="46" xfId="74" applyNumberFormat="1" applyFont="1" applyBorder="1" applyAlignment="1">
      <alignment vertical="center"/>
      <protection/>
    </xf>
    <xf numFmtId="177" fontId="7" fillId="0" borderId="14" xfId="74" applyNumberFormat="1" applyFont="1" applyBorder="1" applyAlignment="1">
      <alignment vertical="center"/>
      <protection/>
    </xf>
    <xf numFmtId="177" fontId="7" fillId="0" borderId="30" xfId="74" applyNumberFormat="1" applyFont="1" applyBorder="1" applyAlignment="1">
      <alignment vertical="center"/>
      <protection/>
    </xf>
    <xf numFmtId="49" fontId="8" fillId="0" borderId="6" xfId="75" applyNumberFormat="1" applyFont="1" applyBorder="1" applyAlignment="1">
      <alignment horizontal="center" vertical="center"/>
      <protection/>
    </xf>
    <xf numFmtId="4" fontId="7" fillId="0" borderId="6" xfId="74" applyNumberFormat="1" applyFont="1" applyFill="1" applyBorder="1">
      <alignment/>
      <protection/>
    </xf>
    <xf numFmtId="2" fontId="7" fillId="0" borderId="47" xfId="74" applyNumberFormat="1" applyFont="1" applyFill="1" applyBorder="1">
      <alignment/>
      <protection/>
    </xf>
    <xf numFmtId="0" fontId="1" fillId="0" borderId="0" xfId="73">
      <alignment/>
      <protection/>
    </xf>
    <xf numFmtId="0" fontId="26" fillId="0" borderId="0" xfId="73" applyFont="1">
      <alignment/>
      <protection/>
    </xf>
    <xf numFmtId="0" fontId="10" fillId="2" borderId="6" xfId="73" applyFont="1" applyFill="1" applyBorder="1" applyAlignment="1">
      <alignment horizontal="center" vertical="center" wrapText="1"/>
      <protection/>
    </xf>
    <xf numFmtId="0" fontId="10" fillId="2" borderId="6" xfId="73" applyFont="1" applyFill="1" applyBorder="1">
      <alignment/>
      <protection/>
    </xf>
    <xf numFmtId="0" fontId="1" fillId="0" borderId="6" xfId="73" applyBorder="1">
      <alignment/>
      <protection/>
    </xf>
    <xf numFmtId="182" fontId="1" fillId="0" borderId="6" xfId="73" applyNumberFormat="1" applyBorder="1">
      <alignment/>
      <protection/>
    </xf>
    <xf numFmtId="182" fontId="10" fillId="2" borderId="6" xfId="73" applyNumberFormat="1" applyFont="1" applyFill="1" applyBorder="1">
      <alignment/>
      <protection/>
    </xf>
    <xf numFmtId="186" fontId="1" fillId="0" borderId="0" xfId="34" applyNumberFormat="1" applyAlignment="1">
      <alignment/>
    </xf>
    <xf numFmtId="43" fontId="1" fillId="0" borderId="0" xfId="34" applyFont="1" applyAlignment="1">
      <alignment/>
    </xf>
    <xf numFmtId="186" fontId="1" fillId="0" borderId="0" xfId="73" applyNumberFormat="1">
      <alignment/>
      <protection/>
    </xf>
    <xf numFmtId="8" fontId="1" fillId="0" borderId="0" xfId="73" applyNumberFormat="1">
      <alignment/>
      <protection/>
    </xf>
    <xf numFmtId="0" fontId="1" fillId="0" borderId="6" xfId="73" applyFont="1" applyBorder="1">
      <alignment/>
      <protection/>
    </xf>
    <xf numFmtId="3" fontId="1" fillId="0" borderId="0" xfId="73" applyNumberFormat="1">
      <alignment/>
      <protection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/>
    </xf>
    <xf numFmtId="0" fontId="0" fillId="0" borderId="6" xfId="0" applyBorder="1" applyAlignment="1">
      <alignment/>
    </xf>
    <xf numFmtId="3" fontId="27" fillId="0" borderId="6" xfId="0" applyNumberFormat="1" applyFont="1" applyBorder="1" applyAlignment="1">
      <alignment horizontal="right" wrapText="1"/>
    </xf>
    <xf numFmtId="182" fontId="0" fillId="0" borderId="6" xfId="0" applyNumberFormat="1" applyBorder="1" applyAlignment="1">
      <alignment/>
    </xf>
    <xf numFmtId="185" fontId="1" fillId="0" borderId="6" xfId="58" applyNumberFormat="1" applyFill="1" applyBorder="1" applyAlignment="1">
      <alignment/>
    </xf>
    <xf numFmtId="182" fontId="10" fillId="2" borderId="6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/>
    </xf>
    <xf numFmtId="185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9" fontId="0" fillId="0" borderId="6" xfId="99" applyBorder="1" applyAlignment="1">
      <alignment/>
    </xf>
    <xf numFmtId="0" fontId="1" fillId="0" borderId="0" xfId="83" applyBorder="1">
      <alignment/>
      <protection/>
    </xf>
    <xf numFmtId="0" fontId="27" fillId="0" borderId="40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175" fontId="0" fillId="0" borderId="35" xfId="32" applyBorder="1" applyAlignment="1">
      <alignment/>
    </xf>
    <xf numFmtId="0" fontId="27" fillId="0" borderId="37" xfId="0" applyFont="1" applyBorder="1" applyAlignment="1">
      <alignment horizontal="center" wrapText="1"/>
    </xf>
    <xf numFmtId="0" fontId="27" fillId="0" borderId="18" xfId="0" applyFont="1" applyBorder="1" applyAlignment="1">
      <alignment horizontal="right" wrapText="1"/>
    </xf>
    <xf numFmtId="0" fontId="1" fillId="0" borderId="0" xfId="73" applyFont="1">
      <alignment/>
      <protection/>
    </xf>
    <xf numFmtId="177" fontId="1" fillId="0" borderId="0" xfId="73" applyNumberFormat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Alignment="1">
      <alignment/>
      <protection/>
    </xf>
    <xf numFmtId="0" fontId="7" fillId="0" borderId="0" xfId="75" applyFont="1" applyAlignment="1">
      <alignment/>
      <protection/>
    </xf>
    <xf numFmtId="0" fontId="8" fillId="0" borderId="6" xfId="74" applyFont="1" applyFill="1" applyBorder="1" applyAlignment="1">
      <alignment/>
      <protection/>
    </xf>
    <xf numFmtId="0" fontId="7" fillId="0" borderId="6" xfId="74" applyNumberFormat="1" applyFont="1" applyFill="1" applyBorder="1" applyAlignment="1">
      <alignment horizontal="left"/>
      <protection/>
    </xf>
    <xf numFmtId="0" fontId="7" fillId="0" borderId="0" xfId="75" applyFont="1" applyAlignment="1">
      <alignment horizontal="center" vertical="center"/>
      <protection/>
    </xf>
    <xf numFmtId="185" fontId="10" fillId="10" borderId="36" xfId="0" applyNumberFormat="1" applyFont="1" applyFill="1" applyBorder="1" applyAlignment="1">
      <alignment/>
    </xf>
    <xf numFmtId="0" fontId="25" fillId="0" borderId="0" xfId="73" applyFont="1">
      <alignment/>
      <protection/>
    </xf>
    <xf numFmtId="185" fontId="10" fillId="0" borderId="36" xfId="0" applyNumberFormat="1" applyFont="1" applyFill="1" applyBorder="1" applyAlignment="1">
      <alignment/>
    </xf>
    <xf numFmtId="0" fontId="27" fillId="0" borderId="41" xfId="0" applyFont="1" applyBorder="1" applyAlignment="1">
      <alignment horizontal="center" wrapText="1"/>
    </xf>
    <xf numFmtId="177" fontId="10" fillId="10" borderId="0" xfId="73" applyNumberFormat="1" applyFont="1" applyFill="1" applyAlignment="1">
      <alignment horizontal="center"/>
      <protection/>
    </xf>
    <xf numFmtId="0" fontId="0" fillId="0" borderId="48" xfId="0" applyBorder="1" applyAlignment="1">
      <alignment/>
    </xf>
    <xf numFmtId="185" fontId="0" fillId="0" borderId="48" xfId="0" applyNumberFormat="1" applyBorder="1" applyAlignment="1">
      <alignment/>
    </xf>
    <xf numFmtId="0" fontId="1" fillId="0" borderId="0" xfId="73" applyBorder="1">
      <alignment/>
      <protection/>
    </xf>
    <xf numFmtId="185" fontId="4" fillId="10" borderId="6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176" fontId="1" fillId="0" borderId="0" xfId="73" applyNumberFormat="1">
      <alignment/>
      <protection/>
    </xf>
    <xf numFmtId="0" fontId="1" fillId="0" borderId="0" xfId="83" applyFont="1" applyFill="1" applyBorder="1">
      <alignment/>
      <protection/>
    </xf>
    <xf numFmtId="0" fontId="1" fillId="0" borderId="0" xfId="83" applyFill="1" applyBorder="1">
      <alignment/>
      <protection/>
    </xf>
    <xf numFmtId="0" fontId="24" fillId="0" borderId="0" xfId="0" applyFont="1" applyFill="1" applyBorder="1" applyAlignment="1">
      <alignment/>
    </xf>
    <xf numFmtId="0" fontId="1" fillId="0" borderId="0" xfId="83" applyFont="1" applyFill="1">
      <alignment/>
      <protection/>
    </xf>
    <xf numFmtId="2" fontId="8" fillId="4" borderId="6" xfId="74" applyNumberFormat="1" applyFont="1" applyFill="1" applyBorder="1" applyAlignment="1">
      <alignment horizontal="center" vertical="center"/>
      <protection/>
    </xf>
    <xf numFmtId="0" fontId="8" fillId="4" borderId="6" xfId="74" applyFont="1" applyFill="1" applyBorder="1" applyAlignment="1">
      <alignment horizontal="center" vertical="center"/>
      <protection/>
    </xf>
    <xf numFmtId="185" fontId="0" fillId="0" borderId="0" xfId="0" applyNumberFormat="1" applyAlignment="1">
      <alignment/>
    </xf>
    <xf numFmtId="4" fontId="7" fillId="0" borderId="0" xfId="75" applyNumberFormat="1" applyFont="1" applyAlignment="1">
      <alignment/>
      <protection/>
    </xf>
    <xf numFmtId="4" fontId="7" fillId="0" borderId="0" xfId="74" applyNumberFormat="1" applyFont="1" applyAlignment="1">
      <alignment/>
      <protection/>
    </xf>
    <xf numFmtId="4" fontId="8" fillId="4" borderId="6" xfId="74" applyNumberFormat="1" applyFont="1" applyFill="1" applyBorder="1" applyAlignment="1">
      <alignment horizontal="center" vertical="center"/>
      <protection/>
    </xf>
    <xf numFmtId="4" fontId="7" fillId="0" borderId="0" xfId="74" applyNumberFormat="1" applyFont="1" applyAlignment="1">
      <alignment horizontal="right"/>
      <protection/>
    </xf>
    <xf numFmtId="3" fontId="8" fillId="2" borderId="6" xfId="74" applyNumberFormat="1" applyFont="1" applyFill="1" applyBorder="1" applyAlignment="1">
      <alignment horizontal="right"/>
      <protection/>
    </xf>
    <xf numFmtId="0" fontId="7" fillId="4" borderId="49" xfId="74" applyFont="1" applyFill="1" applyBorder="1" applyAlignment="1">
      <alignment horizontal="center" textRotation="90" wrapText="1"/>
      <protection/>
    </xf>
    <xf numFmtId="49" fontId="7" fillId="4" borderId="50" xfId="74" applyNumberFormat="1" applyFont="1" applyFill="1" applyBorder="1" applyAlignment="1">
      <alignment horizontal="center" vertical="center" wrapText="1"/>
      <protection/>
    </xf>
    <xf numFmtId="0" fontId="7" fillId="10" borderId="26" xfId="74" applyFont="1" applyFill="1" applyBorder="1" applyAlignment="1">
      <alignment horizontal="center"/>
      <protection/>
    </xf>
    <xf numFmtId="0" fontId="7" fillId="4" borderId="44" xfId="74" applyFont="1" applyFill="1" applyBorder="1" applyAlignment="1">
      <alignment horizontal="center" textRotation="90" wrapText="1"/>
      <protection/>
    </xf>
    <xf numFmtId="0" fontId="55" fillId="0" borderId="0" xfId="81" applyFont="1">
      <alignment/>
      <protection/>
    </xf>
    <xf numFmtId="0" fontId="1" fillId="0" borderId="0" xfId="81" applyFont="1">
      <alignment/>
      <protection/>
    </xf>
    <xf numFmtId="0" fontId="13" fillId="0" borderId="0" xfId="81" applyFont="1">
      <alignment/>
      <protection/>
    </xf>
    <xf numFmtId="0" fontId="56" fillId="0" borderId="0" xfId="81" applyFont="1">
      <alignment/>
      <protection/>
    </xf>
    <xf numFmtId="0" fontId="6" fillId="0" borderId="0" xfId="81" applyFont="1">
      <alignment/>
      <protection/>
    </xf>
    <xf numFmtId="0" fontId="7" fillId="10" borderId="35" xfId="74" applyNumberFormat="1" applyFont="1" applyFill="1" applyBorder="1" applyAlignment="1">
      <alignment horizontal="center" vertical="center" wrapText="1"/>
      <protection/>
    </xf>
    <xf numFmtId="177" fontId="7" fillId="0" borderId="51" xfId="74" applyNumberFormat="1" applyFont="1" applyFill="1" applyBorder="1" applyAlignment="1">
      <alignment horizontal="right" vertical="center" wrapText="1"/>
      <protection/>
    </xf>
    <xf numFmtId="177" fontId="7" fillId="0" borderId="42" xfId="74" applyNumberFormat="1" applyFont="1" applyFill="1" applyBorder="1" applyAlignment="1">
      <alignment horizontal="right" vertical="center" wrapText="1"/>
      <protection/>
    </xf>
    <xf numFmtId="177" fontId="7" fillId="0" borderId="23" xfId="74" applyNumberFormat="1" applyFont="1" applyBorder="1" applyAlignment="1">
      <alignment vertical="center"/>
      <protection/>
    </xf>
    <xf numFmtId="177" fontId="7" fillId="0" borderId="27" xfId="74" applyNumberFormat="1" applyFont="1" applyBorder="1" applyAlignment="1">
      <alignment vertical="center"/>
      <protection/>
    </xf>
    <xf numFmtId="177" fontId="7" fillId="0" borderId="5" xfId="74" applyNumberFormat="1" applyFont="1" applyBorder="1" applyAlignment="1">
      <alignment vertical="center"/>
      <protection/>
    </xf>
    <xf numFmtId="177" fontId="7" fillId="0" borderId="22" xfId="74" applyNumberFormat="1" applyFont="1" applyBorder="1" applyAlignment="1">
      <alignment vertical="center"/>
      <protection/>
    </xf>
    <xf numFmtId="177" fontId="7" fillId="0" borderId="28" xfId="74" applyNumberFormat="1" applyFont="1" applyBorder="1" applyAlignment="1">
      <alignment vertical="center"/>
      <protection/>
    </xf>
    <xf numFmtId="177" fontId="7" fillId="0" borderId="24" xfId="74" applyNumberFormat="1" applyFont="1" applyBorder="1" applyAlignment="1">
      <alignment vertical="center"/>
      <protection/>
    </xf>
    <xf numFmtId="177" fontId="7" fillId="0" borderId="52" xfId="74" applyNumberFormat="1" applyFont="1" applyBorder="1" applyAlignment="1">
      <alignment vertical="center"/>
      <protection/>
    </xf>
    <xf numFmtId="177" fontId="7" fillId="0" borderId="53" xfId="74" applyNumberFormat="1" applyFont="1" applyBorder="1" applyAlignment="1">
      <alignment vertical="center"/>
      <protection/>
    </xf>
    <xf numFmtId="0" fontId="7" fillId="4" borderId="54" xfId="74" applyFont="1" applyFill="1" applyBorder="1" applyAlignment="1">
      <alignment vertical="center"/>
      <protection/>
    </xf>
    <xf numFmtId="0" fontId="7" fillId="4" borderId="44" xfId="74" applyFont="1" applyFill="1" applyBorder="1" applyAlignment="1">
      <alignment vertical="center"/>
      <protection/>
    </xf>
    <xf numFmtId="0" fontId="57" fillId="0" borderId="0" xfId="78" applyFont="1" applyFill="1" applyBorder="1" applyAlignment="1">
      <alignment horizontal="right" wrapText="1"/>
      <protection/>
    </xf>
    <xf numFmtId="0" fontId="58" fillId="0" borderId="0" xfId="78" applyFont="1" applyFill="1" applyBorder="1" applyAlignment="1">
      <alignment horizontal="left" wrapText="1"/>
      <protection/>
    </xf>
    <xf numFmtId="3" fontId="1" fillId="0" borderId="0" xfId="83" applyNumberFormat="1" applyBorder="1">
      <alignment/>
      <protection/>
    </xf>
    <xf numFmtId="0" fontId="58" fillId="0" borderId="0" xfId="78" applyNumberFormat="1" applyFont="1" applyFill="1" applyBorder="1" applyAlignment="1">
      <alignment horizontal="left" wrapText="1"/>
      <protection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13" borderId="50" xfId="82" applyFont="1" applyFill="1" applyBorder="1">
      <alignment/>
      <protection/>
    </xf>
    <xf numFmtId="0" fontId="1" fillId="13" borderId="55" xfId="82" applyFont="1" applyFill="1" applyBorder="1">
      <alignment/>
      <protection/>
    </xf>
    <xf numFmtId="3" fontId="1" fillId="13" borderId="56" xfId="82" applyNumberFormat="1" applyFill="1" applyBorder="1">
      <alignment/>
      <protection/>
    </xf>
    <xf numFmtId="177" fontId="1" fillId="13" borderId="57" xfId="82" applyNumberFormat="1" applyFill="1" applyBorder="1">
      <alignment/>
      <protection/>
    </xf>
    <xf numFmtId="3" fontId="1" fillId="8" borderId="13" xfId="83" applyNumberFormat="1" applyFill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6" xfId="78" applyFont="1" applyFill="1" applyBorder="1" applyAlignment="1">
      <alignment horizontal="left"/>
      <protection/>
    </xf>
    <xf numFmtId="0" fontId="0" fillId="0" borderId="6" xfId="77" applyNumberFormat="1" applyFont="1" applyFill="1" applyBorder="1" applyAlignment="1" applyProtection="1">
      <alignment horizontal="left"/>
      <protection hidden="1"/>
    </xf>
    <xf numFmtId="177" fontId="0" fillId="0" borderId="6" xfId="77" applyNumberFormat="1" applyFont="1" applyFill="1" applyBorder="1" applyAlignment="1" applyProtection="1">
      <alignment horizontal="right"/>
      <protection locked="0"/>
    </xf>
    <xf numFmtId="0" fontId="0" fillId="0" borderId="6" xfId="78" applyFont="1" applyFill="1" applyBorder="1" applyAlignment="1">
      <alignment horizontal="right"/>
      <protection/>
    </xf>
    <xf numFmtId="0" fontId="0" fillId="0" borderId="6" xfId="77" applyFont="1" applyFill="1" applyBorder="1" applyAlignment="1" applyProtection="1">
      <alignment horizontal="left"/>
      <protection hidden="1"/>
    </xf>
    <xf numFmtId="0" fontId="0" fillId="0" borderId="0" xfId="78" applyFont="1">
      <alignment/>
      <protection/>
    </xf>
    <xf numFmtId="0" fontId="4" fillId="2" borderId="6" xfId="78" applyFont="1" applyFill="1" applyBorder="1">
      <alignment/>
      <protection/>
    </xf>
    <xf numFmtId="177" fontId="4" fillId="2" borderId="6" xfId="78" applyNumberFormat="1" applyFont="1" applyFill="1" applyBorder="1" applyAlignment="1">
      <alignment horizontal="right"/>
      <protection/>
    </xf>
    <xf numFmtId="0" fontId="4" fillId="2" borderId="6" xfId="78" applyFont="1" applyFill="1" applyBorder="1" applyAlignment="1">
      <alignment horizontal="right"/>
      <protection/>
    </xf>
    <xf numFmtId="0" fontId="4" fillId="2" borderId="35" xfId="78" applyFont="1" applyFill="1" applyBorder="1">
      <alignment/>
      <protection/>
    </xf>
    <xf numFmtId="0" fontId="4" fillId="2" borderId="47" xfId="78" applyFont="1" applyFill="1" applyBorder="1">
      <alignment/>
      <protection/>
    </xf>
    <xf numFmtId="177" fontId="4" fillId="2" borderId="6" xfId="78" applyNumberFormat="1" applyFont="1" applyFill="1" applyBorder="1">
      <alignment/>
      <protection/>
    </xf>
    <xf numFmtId="0" fontId="0" fillId="0" borderId="0" xfId="74" applyFont="1" applyAlignment="1">
      <alignment/>
      <protection/>
    </xf>
    <xf numFmtId="0" fontId="1" fillId="4" borderId="55" xfId="82" applyFont="1" applyFill="1" applyBorder="1">
      <alignment/>
      <protection/>
    </xf>
    <xf numFmtId="177" fontId="1" fillId="4" borderId="56" xfId="82" applyNumberFormat="1" applyFill="1" applyBorder="1">
      <alignment/>
      <protection/>
    </xf>
    <xf numFmtId="180" fontId="1" fillId="4" borderId="56" xfId="82" applyNumberFormat="1" applyFill="1" applyBorder="1">
      <alignment/>
      <protection/>
    </xf>
    <xf numFmtId="0" fontId="60" fillId="0" borderId="0" xfId="72" applyFont="1" applyFill="1" applyBorder="1" applyAlignment="1">
      <alignment vertical="center"/>
      <protection/>
    </xf>
    <xf numFmtId="0" fontId="10" fillId="2" borderId="6" xfId="72" applyFont="1" applyFill="1" applyBorder="1" applyAlignment="1">
      <alignment vertical="center"/>
      <protection/>
    </xf>
    <xf numFmtId="3" fontId="10" fillId="10" borderId="6" xfId="76" applyNumberFormat="1" applyFont="1" applyFill="1" applyBorder="1">
      <alignment/>
      <protection/>
    </xf>
    <xf numFmtId="4" fontId="7" fillId="0" borderId="6" xfId="74" applyNumberFormat="1" applyFont="1" applyFill="1" applyBorder="1">
      <alignment vertical="center"/>
      <protection/>
    </xf>
    <xf numFmtId="0" fontId="7" fillId="0" borderId="0" xfId="74" applyFont="1" applyFill="1" applyBorder="1" applyAlignment="1">
      <alignment horizontal="left" vertical="center" wrapText="1"/>
      <protection/>
    </xf>
    <xf numFmtId="4" fontId="7" fillId="0" borderId="0" xfId="74" applyNumberFormat="1" applyFont="1" applyFill="1" applyBorder="1">
      <alignment vertical="center"/>
      <protection/>
    </xf>
    <xf numFmtId="0" fontId="1" fillId="10" borderId="35" xfId="75" applyFont="1" applyFill="1" applyBorder="1" applyAlignment="1">
      <alignment horizontal="right" vertical="center"/>
      <protection/>
    </xf>
    <xf numFmtId="0" fontId="7" fillId="4" borderId="58" xfId="74" applyFont="1" applyFill="1" applyBorder="1" applyAlignment="1">
      <alignment vertical="center"/>
      <protection/>
    </xf>
    <xf numFmtId="0" fontId="7" fillId="4" borderId="59" xfId="74" applyFont="1" applyFill="1" applyBorder="1" applyAlignment="1">
      <alignment vertical="center"/>
      <protection/>
    </xf>
    <xf numFmtId="0" fontId="7" fillId="4" borderId="60" xfId="74" applyFont="1" applyFill="1" applyBorder="1" applyAlignment="1">
      <alignment vertical="center"/>
      <protection/>
    </xf>
    <xf numFmtId="0" fontId="7" fillId="0" borderId="58" xfId="74" applyFont="1" applyBorder="1" applyAlignment="1">
      <alignment vertical="center"/>
      <protection/>
    </xf>
    <xf numFmtId="0" fontId="7" fillId="0" borderId="59" xfId="74" applyFont="1" applyBorder="1" applyAlignment="1">
      <alignment vertical="center"/>
      <protection/>
    </xf>
    <xf numFmtId="0" fontId="7" fillId="0" borderId="60" xfId="74" applyFont="1" applyBorder="1" applyAlignment="1">
      <alignment vertical="center"/>
      <protection/>
    </xf>
    <xf numFmtId="0" fontId="7" fillId="4" borderId="61" xfId="74" applyFont="1" applyFill="1" applyBorder="1" applyAlignment="1">
      <alignment vertical="center"/>
      <protection/>
    </xf>
    <xf numFmtId="0" fontId="7" fillId="0" borderId="58" xfId="74" applyFont="1" applyFill="1" applyBorder="1" applyAlignment="1">
      <alignment vertical="center"/>
      <protection/>
    </xf>
    <xf numFmtId="0" fontId="7" fillId="0" borderId="59" xfId="74" applyFont="1" applyFill="1" applyBorder="1" applyAlignment="1">
      <alignment vertical="center"/>
      <protection/>
    </xf>
    <xf numFmtId="0" fontId="7" fillId="0" borderId="60" xfId="74" applyFont="1" applyFill="1" applyBorder="1" applyAlignment="1">
      <alignment vertical="center"/>
      <protection/>
    </xf>
    <xf numFmtId="0" fontId="7" fillId="4" borderId="49" xfId="74" applyFont="1" applyFill="1" applyBorder="1" applyAlignment="1">
      <alignment vertical="center"/>
      <protection/>
    </xf>
    <xf numFmtId="0" fontId="7" fillId="4" borderId="55" xfId="74" applyFont="1" applyFill="1" applyBorder="1" applyAlignment="1">
      <alignment vertical="center"/>
      <protection/>
    </xf>
    <xf numFmtId="0" fontId="7" fillId="2" borderId="25" xfId="74" applyFont="1" applyFill="1" applyBorder="1" applyAlignment="1">
      <alignment horizontal="center"/>
      <protection/>
    </xf>
    <xf numFmtId="0" fontId="7" fillId="2" borderId="57" xfId="74" applyFont="1" applyFill="1" applyBorder="1" applyAlignment="1">
      <alignment horizontal="center" vertical="center" wrapText="1"/>
      <protection/>
    </xf>
    <xf numFmtId="177" fontId="7" fillId="0" borderId="24" xfId="74" applyNumberFormat="1" applyFont="1" applyFill="1" applyBorder="1" applyAlignment="1">
      <alignment horizontal="right" vertical="center" wrapText="1"/>
      <protection/>
    </xf>
    <xf numFmtId="177" fontId="7" fillId="0" borderId="25" xfId="74" applyNumberFormat="1" applyFont="1" applyFill="1" applyBorder="1" applyAlignment="1">
      <alignment horizontal="right" vertical="center" wrapText="1"/>
      <protection/>
    </xf>
    <xf numFmtId="177" fontId="7" fillId="0" borderId="53" xfId="74" applyNumberFormat="1" applyFont="1" applyFill="1" applyBorder="1" applyAlignment="1">
      <alignment horizontal="right" vertical="center" wrapText="1"/>
      <protection/>
    </xf>
    <xf numFmtId="177" fontId="7" fillId="0" borderId="62" xfId="74" applyNumberFormat="1" applyFont="1" applyFill="1" applyBorder="1" applyAlignment="1">
      <alignment horizontal="right" vertical="center" wrapText="1"/>
      <protection/>
    </xf>
    <xf numFmtId="177" fontId="7" fillId="0" borderId="63" xfId="74" applyNumberFormat="1" applyFont="1" applyFill="1" applyBorder="1" applyAlignment="1">
      <alignment horizontal="right" vertical="center" wrapText="1"/>
      <protection/>
    </xf>
    <xf numFmtId="177" fontId="7" fillId="0" borderId="56" xfId="74" applyNumberFormat="1" applyFont="1" applyFill="1" applyBorder="1" applyAlignment="1">
      <alignment horizontal="right" vertical="center" wrapText="1"/>
      <protection/>
    </xf>
    <xf numFmtId="0" fontId="7" fillId="10" borderId="40" xfId="74" applyFont="1" applyFill="1" applyBorder="1" applyAlignment="1">
      <alignment horizontal="center"/>
      <protection/>
    </xf>
    <xf numFmtId="0" fontId="7" fillId="10" borderId="16" xfId="74" applyFont="1" applyFill="1" applyBorder="1" applyAlignment="1">
      <alignment horizontal="center"/>
      <protection/>
    </xf>
    <xf numFmtId="0" fontId="7" fillId="10" borderId="42" xfId="74" applyFont="1" applyFill="1" applyBorder="1" applyAlignment="1">
      <alignment horizontal="center"/>
      <protection/>
    </xf>
    <xf numFmtId="178" fontId="7" fillId="4" borderId="34" xfId="74" applyNumberFormat="1" applyFont="1" applyFill="1" applyBorder="1" applyAlignment="1">
      <alignment horizontal="center"/>
      <protection/>
    </xf>
    <xf numFmtId="0" fontId="7" fillId="4" borderId="36" xfId="74" applyFont="1" applyFill="1" applyBorder="1" applyAlignment="1">
      <alignment horizontal="center"/>
      <protection/>
    </xf>
    <xf numFmtId="178" fontId="7" fillId="4" borderId="29" xfId="74" applyNumberFormat="1" applyFont="1" applyFill="1" applyBorder="1" applyAlignment="1">
      <alignment horizontal="center" vertical="center" wrapText="1"/>
      <protection/>
    </xf>
    <xf numFmtId="0" fontId="7" fillId="4" borderId="30" xfId="74" applyFont="1" applyFill="1" applyBorder="1" applyAlignment="1">
      <alignment horizontal="center" vertical="center" wrapText="1"/>
      <protection/>
    </xf>
    <xf numFmtId="178" fontId="7" fillId="0" borderId="40" xfId="74" applyNumberFormat="1" applyFont="1" applyFill="1" applyBorder="1" applyAlignment="1">
      <alignment horizontal="right" vertical="center" wrapText="1"/>
      <protection/>
    </xf>
    <xf numFmtId="178" fontId="7" fillId="0" borderId="34" xfId="74" applyNumberFormat="1" applyFont="1" applyFill="1" applyBorder="1" applyAlignment="1">
      <alignment horizontal="right" vertical="center" wrapText="1"/>
      <protection/>
    </xf>
    <xf numFmtId="177" fontId="7" fillId="0" borderId="36" xfId="74" applyNumberFormat="1" applyFont="1" applyFill="1" applyBorder="1" applyAlignment="1">
      <alignment horizontal="right" vertical="center" wrapText="1"/>
      <protection/>
    </xf>
    <xf numFmtId="178" fontId="7" fillId="0" borderId="37" xfId="74" applyNumberFormat="1" applyFont="1" applyFill="1" applyBorder="1" applyAlignment="1">
      <alignment horizontal="right" vertical="center" wrapText="1"/>
      <protection/>
    </xf>
    <xf numFmtId="177" fontId="7" fillId="0" borderId="39" xfId="74" applyNumberFormat="1" applyFont="1" applyFill="1" applyBorder="1" applyAlignment="1">
      <alignment horizontal="right" vertical="center" wrapText="1"/>
      <protection/>
    </xf>
    <xf numFmtId="178" fontId="7" fillId="0" borderId="31" xfId="74" applyNumberFormat="1" applyFont="1" applyFill="1" applyBorder="1" applyAlignment="1">
      <alignment horizontal="right" vertical="center" wrapText="1"/>
      <protection/>
    </xf>
    <xf numFmtId="177" fontId="7" fillId="0" borderId="33" xfId="74" applyNumberFormat="1" applyFont="1" applyFill="1" applyBorder="1" applyAlignment="1">
      <alignment horizontal="right" vertical="center" wrapText="1"/>
      <protection/>
    </xf>
    <xf numFmtId="178" fontId="7" fillId="0" borderId="27" xfId="74" applyNumberFormat="1" applyFont="1" applyFill="1" applyBorder="1" applyAlignment="1">
      <alignment horizontal="right" vertical="center" wrapText="1"/>
      <protection/>
    </xf>
    <xf numFmtId="177" fontId="7" fillId="0" borderId="28" xfId="74" applyNumberFormat="1" applyFont="1" applyFill="1" applyBorder="1" applyAlignment="1">
      <alignment horizontal="right" vertical="center" wrapText="1"/>
      <protection/>
    </xf>
    <xf numFmtId="178" fontId="7" fillId="0" borderId="64" xfId="74" applyNumberFormat="1" applyFont="1" applyFill="1" applyBorder="1" applyAlignment="1">
      <alignment horizontal="right" vertical="center" wrapText="1"/>
      <protection/>
    </xf>
    <xf numFmtId="177" fontId="7" fillId="0" borderId="65" xfId="74" applyNumberFormat="1" applyFont="1" applyFill="1" applyBorder="1" applyAlignment="1">
      <alignment horizontal="right" vertical="center" wrapText="1"/>
      <protection/>
    </xf>
    <xf numFmtId="0" fontId="7" fillId="10" borderId="24" xfId="74" applyFont="1" applyFill="1" applyBorder="1" applyAlignment="1">
      <alignment horizontal="center"/>
      <protection/>
    </xf>
    <xf numFmtId="0" fontId="7" fillId="4" borderId="66" xfId="74" applyFont="1" applyFill="1" applyBorder="1" applyAlignment="1">
      <alignment vertical="center"/>
      <protection/>
    </xf>
    <xf numFmtId="177" fontId="7" fillId="0" borderId="26" xfId="74" applyNumberFormat="1" applyFont="1" applyFill="1" applyBorder="1" applyAlignment="1">
      <alignment horizontal="right" vertical="center" wrapText="1"/>
      <protection/>
    </xf>
    <xf numFmtId="177" fontId="7" fillId="0" borderId="54" xfId="74" applyNumberFormat="1" applyFont="1" applyFill="1" applyBorder="1" applyAlignment="1">
      <alignment horizontal="right" vertical="center" wrapText="1"/>
      <protection/>
    </xf>
    <xf numFmtId="0" fontId="7" fillId="0" borderId="62" xfId="74" applyFont="1" applyFill="1" applyBorder="1" applyAlignment="1">
      <alignment vertical="center"/>
      <protection/>
    </xf>
    <xf numFmtId="0" fontId="7" fillId="4" borderId="36" xfId="74" applyFont="1" applyFill="1" applyBorder="1" applyAlignment="1">
      <alignment vertical="center"/>
      <protection/>
    </xf>
    <xf numFmtId="3" fontId="10" fillId="11" borderId="24" xfId="83" applyNumberFormat="1" applyFont="1" applyFill="1" applyBorder="1" applyAlignment="1">
      <alignment horizontal="center" vertical="center" wrapText="1"/>
      <protection/>
    </xf>
    <xf numFmtId="3" fontId="1" fillId="8" borderId="62" xfId="83" applyNumberFormat="1" applyFill="1" applyBorder="1">
      <alignment/>
      <protection/>
    </xf>
    <xf numFmtId="3" fontId="1" fillId="8" borderId="25" xfId="83" applyNumberFormat="1" applyFill="1" applyBorder="1">
      <alignment/>
      <protection/>
    </xf>
    <xf numFmtId="0" fontId="10" fillId="4" borderId="42" xfId="83" applyFont="1" applyFill="1" applyBorder="1">
      <alignment/>
      <protection/>
    </xf>
    <xf numFmtId="0" fontId="1" fillId="2" borderId="36" xfId="83" applyFont="1" applyFill="1" applyBorder="1">
      <alignment/>
      <protection/>
    </xf>
    <xf numFmtId="0" fontId="1" fillId="2" borderId="36" xfId="83" applyFill="1" applyBorder="1">
      <alignment/>
      <protection/>
    </xf>
    <xf numFmtId="49" fontId="8" fillId="0" borderId="26" xfId="74" applyNumberFormat="1" applyFont="1" applyFill="1" applyBorder="1" applyAlignment="1">
      <alignment horizontal="center" vertical="center"/>
      <protection/>
    </xf>
    <xf numFmtId="49" fontId="8" fillId="0" borderId="22" xfId="74" applyNumberFormat="1" applyFont="1" applyFill="1" applyBorder="1" applyAlignment="1">
      <alignment horizontal="center" vertical="center"/>
      <protection/>
    </xf>
    <xf numFmtId="49" fontId="8" fillId="0" borderId="20" xfId="74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83" applyFont="1">
      <alignment/>
      <protection/>
    </xf>
    <xf numFmtId="0" fontId="27" fillId="0" borderId="0" xfId="74" applyFont="1" applyAlignment="1">
      <alignment/>
      <protection/>
    </xf>
    <xf numFmtId="0" fontId="4" fillId="0" borderId="0" xfId="83" applyFont="1">
      <alignment/>
      <protection/>
    </xf>
    <xf numFmtId="4" fontId="0" fillId="0" borderId="0" xfId="83" applyNumberFormat="1" applyFont="1">
      <alignment/>
      <protection/>
    </xf>
    <xf numFmtId="0" fontId="0" fillId="0" borderId="0" xfId="83" applyFont="1" applyAlignment="1">
      <alignment horizontal="center"/>
      <protection/>
    </xf>
    <xf numFmtId="0" fontId="0" fillId="0" borderId="0" xfId="83" applyFont="1" applyFill="1">
      <alignment/>
      <protection/>
    </xf>
    <xf numFmtId="4" fontId="0" fillId="0" borderId="0" xfId="83" applyNumberFormat="1" applyFont="1" applyFill="1">
      <alignment/>
      <protection/>
    </xf>
    <xf numFmtId="0" fontId="0" fillId="0" borderId="0" xfId="83" applyFont="1" applyFill="1" applyAlignment="1">
      <alignment horizontal="center"/>
      <protection/>
    </xf>
    <xf numFmtId="0" fontId="41" fillId="0" borderId="0" xfId="83" applyFont="1" applyFill="1">
      <alignment/>
      <protection/>
    </xf>
    <xf numFmtId="0" fontId="4" fillId="0" borderId="6" xfId="83" applyFont="1" applyBorder="1" applyAlignment="1">
      <alignment horizontal="center"/>
      <protection/>
    </xf>
    <xf numFmtId="0" fontId="4" fillId="0" borderId="6" xfId="0" applyNumberFormat="1" applyFont="1" applyBorder="1" applyAlignment="1">
      <alignment wrapText="1"/>
    </xf>
    <xf numFmtId="0" fontId="0" fillId="10" borderId="6" xfId="83" applyFont="1" applyFill="1" applyBorder="1" applyAlignment="1">
      <alignment horizontal="center"/>
      <protection/>
    </xf>
    <xf numFmtId="177" fontId="4" fillId="10" borderId="6" xfId="0" applyNumberFormat="1" applyFont="1" applyFill="1" applyBorder="1" applyAlignment="1">
      <alignment/>
    </xf>
    <xf numFmtId="185" fontId="0" fillId="0" borderId="6" xfId="58" applyNumberFormat="1" applyFont="1" applyBorder="1" applyAlignment="1">
      <alignment/>
    </xf>
    <xf numFmtId="185" fontId="4" fillId="10" borderId="6" xfId="58" applyNumberFormat="1" applyFont="1" applyFill="1" applyBorder="1" applyAlignment="1">
      <alignment/>
    </xf>
    <xf numFmtId="0" fontId="62" fillId="0" borderId="6" xfId="83" applyFont="1" applyBorder="1">
      <alignment/>
      <protection/>
    </xf>
    <xf numFmtId="0" fontId="62" fillId="0" borderId="6" xfId="83" applyFont="1" applyBorder="1" applyAlignment="1">
      <alignment horizontal="center"/>
      <protection/>
    </xf>
    <xf numFmtId="4" fontId="62" fillId="0" borderId="6" xfId="83" applyNumberFormat="1" applyFont="1" applyBorder="1">
      <alignment/>
      <protection/>
    </xf>
    <xf numFmtId="0" fontId="63" fillId="2" borderId="43" xfId="83" applyFont="1" applyFill="1" applyBorder="1" applyAlignment="1">
      <alignment vertical="center" wrapText="1"/>
      <protection/>
    </xf>
    <xf numFmtId="0" fontId="63" fillId="2" borderId="67" xfId="83" applyFont="1" applyFill="1" applyBorder="1" applyAlignment="1">
      <alignment horizontal="center" vertical="center" wrapText="1"/>
      <protection/>
    </xf>
    <xf numFmtId="0" fontId="63" fillId="2" borderId="51" xfId="83" applyFont="1" applyFill="1" applyBorder="1" applyAlignment="1">
      <alignment horizontal="center" vertical="center" wrapText="1"/>
      <protection/>
    </xf>
    <xf numFmtId="0" fontId="63" fillId="2" borderId="65" xfId="83" applyFont="1" applyFill="1" applyBorder="1" applyAlignment="1">
      <alignment horizontal="center" vertical="center" wrapText="1"/>
      <protection/>
    </xf>
    <xf numFmtId="0" fontId="63" fillId="2" borderId="45" xfId="83" applyFont="1" applyFill="1" applyBorder="1" applyAlignment="1">
      <alignment horizontal="center" vertical="center" wrapText="1"/>
      <protection/>
    </xf>
    <xf numFmtId="0" fontId="63" fillId="2" borderId="15" xfId="83" applyFont="1" applyFill="1" applyBorder="1" applyAlignment="1">
      <alignment vertical="center" wrapText="1"/>
      <protection/>
    </xf>
    <xf numFmtId="0" fontId="53" fillId="0" borderId="68" xfId="83" applyFont="1" applyBorder="1" applyAlignment="1">
      <alignment horizontal="center" vertical="center" wrapText="1"/>
      <protection/>
    </xf>
    <xf numFmtId="0" fontId="53" fillId="0" borderId="16" xfId="83" applyFont="1" applyBorder="1" applyAlignment="1">
      <alignment horizontal="center" vertical="center" wrapText="1"/>
      <protection/>
    </xf>
    <xf numFmtId="0" fontId="53" fillId="0" borderId="41" xfId="83" applyFont="1" applyBorder="1" applyAlignment="1">
      <alignment horizontal="center" vertical="center" wrapText="1"/>
      <protection/>
    </xf>
    <xf numFmtId="0" fontId="53" fillId="0" borderId="15" xfId="83" applyFont="1" applyBorder="1" applyAlignment="1">
      <alignment horizontal="center" vertical="center" wrapText="1"/>
      <protection/>
    </xf>
    <xf numFmtId="0" fontId="63" fillId="2" borderId="17" xfId="83" applyFont="1" applyFill="1" applyBorder="1" applyAlignment="1">
      <alignment vertical="center" wrapText="1"/>
      <protection/>
    </xf>
    <xf numFmtId="0" fontId="53" fillId="0" borderId="69" xfId="83" applyFont="1" applyBorder="1" applyAlignment="1">
      <alignment horizontal="center" vertical="center" wrapText="1"/>
      <protection/>
    </xf>
    <xf numFmtId="0" fontId="53" fillId="0" borderId="17" xfId="83" applyFont="1" applyBorder="1" applyAlignment="1">
      <alignment horizontal="center" vertical="center" wrapText="1"/>
      <protection/>
    </xf>
    <xf numFmtId="0" fontId="4" fillId="11" borderId="0" xfId="83" applyFont="1" applyFill="1" applyAlignment="1">
      <alignment horizontal="center" vertical="center"/>
      <protection/>
    </xf>
    <xf numFmtId="0" fontId="0" fillId="0" borderId="0" xfId="83" applyFont="1" applyAlignment="1">
      <alignment horizontal="center" vertical="center"/>
      <protection/>
    </xf>
    <xf numFmtId="0" fontId="0" fillId="11" borderId="0" xfId="83" applyFont="1" applyFill="1" applyAlignment="1">
      <alignment horizontal="center"/>
      <protection/>
    </xf>
    <xf numFmtId="177" fontId="0" fillId="11" borderId="0" xfId="83" applyNumberFormat="1" applyFont="1" applyFill="1" applyAlignment="1">
      <alignment horizontal="center"/>
      <protection/>
    </xf>
    <xf numFmtId="3" fontId="0" fillId="11" borderId="0" xfId="83" applyNumberFormat="1" applyFont="1" applyFill="1" applyAlignment="1">
      <alignment horizontal="center"/>
      <protection/>
    </xf>
    <xf numFmtId="0" fontId="27" fillId="0" borderId="0" xfId="80" applyFont="1">
      <alignment/>
      <protection/>
    </xf>
    <xf numFmtId="0" fontId="27" fillId="0" borderId="0" xfId="80" applyFont="1" applyAlignment="1">
      <alignment horizontal="left" vertical="center"/>
      <protection/>
    </xf>
    <xf numFmtId="0" fontId="9" fillId="0" borderId="0" xfId="80" applyFont="1">
      <alignment/>
      <protection/>
    </xf>
    <xf numFmtId="0" fontId="34" fillId="0" borderId="0" xfId="80" applyFont="1" applyAlignment="1">
      <alignment horizontal="center" vertical="center" wrapText="1"/>
      <protection/>
    </xf>
    <xf numFmtId="0" fontId="34" fillId="0" borderId="0" xfId="80" applyFont="1" applyAlignment="1">
      <alignment horizontal="center" vertical="center"/>
      <protection/>
    </xf>
    <xf numFmtId="0" fontId="34" fillId="0" borderId="0" xfId="80" applyFont="1" applyBorder="1" applyAlignment="1">
      <alignment horizontal="center" vertical="center"/>
      <protection/>
    </xf>
    <xf numFmtId="0" fontId="34" fillId="0" borderId="0" xfId="80" applyFont="1" applyAlignment="1">
      <alignment horizontal="left" vertical="center"/>
      <protection/>
    </xf>
    <xf numFmtId="0" fontId="34" fillId="0" borderId="0" xfId="80" applyFont="1">
      <alignment/>
      <protection/>
    </xf>
    <xf numFmtId="0" fontId="27" fillId="0" borderId="0" xfId="80" applyFont="1" applyFill="1" applyBorder="1">
      <alignment/>
      <protection/>
    </xf>
    <xf numFmtId="0" fontId="34" fillId="0" borderId="0" xfId="80" applyFont="1" applyFill="1" applyBorder="1" applyAlignment="1">
      <alignment horizontal="center" vertical="center" wrapText="1"/>
      <protection/>
    </xf>
    <xf numFmtId="0" fontId="34" fillId="2" borderId="6" xfId="80" applyFont="1" applyFill="1" applyBorder="1" applyAlignment="1">
      <alignment horizontal="center" vertical="center" wrapText="1"/>
      <protection/>
    </xf>
    <xf numFmtId="0" fontId="27" fillId="2" borderId="35" xfId="80" applyFont="1" applyFill="1" applyBorder="1">
      <alignment vertical="center"/>
      <protection/>
    </xf>
    <xf numFmtId="0" fontId="27" fillId="2" borderId="35" xfId="80" applyFont="1" applyFill="1" applyBorder="1" applyAlignment="1">
      <alignment horizontal="left" vertical="center" wrapText="1"/>
      <protection/>
    </xf>
    <xf numFmtId="3" fontId="27" fillId="8" borderId="6" xfId="80" applyNumberFormat="1" applyFont="1" applyFill="1" applyBorder="1" applyAlignment="1">
      <alignment vertical="center"/>
      <protection/>
    </xf>
    <xf numFmtId="0" fontId="27" fillId="4" borderId="35" xfId="80" applyFont="1" applyFill="1" applyBorder="1" applyAlignment="1">
      <alignment horizontal="left" vertical="center" wrapText="1"/>
      <protection/>
    </xf>
    <xf numFmtId="177" fontId="27" fillId="4" borderId="6" xfId="80" applyNumberFormat="1" applyFont="1" applyFill="1" applyBorder="1" applyAlignment="1">
      <alignment vertical="center"/>
      <protection/>
    </xf>
    <xf numFmtId="0" fontId="41" fillId="2" borderId="35" xfId="80" applyFont="1" applyFill="1" applyBorder="1" applyAlignment="1">
      <alignment horizontal="left" vertical="center" wrapText="1"/>
      <protection/>
    </xf>
    <xf numFmtId="177" fontId="41" fillId="2" borderId="6" xfId="80" applyNumberFormat="1" applyFont="1" applyFill="1" applyBorder="1" applyAlignment="1">
      <alignment horizontal="right" vertical="center"/>
      <protection/>
    </xf>
    <xf numFmtId="0" fontId="40" fillId="0" borderId="0" xfId="80" applyFont="1">
      <alignment/>
      <protection/>
    </xf>
    <xf numFmtId="3" fontId="27" fillId="8" borderId="0" xfId="80" applyNumberFormat="1" applyFont="1" applyFill="1" applyBorder="1" applyAlignment="1">
      <alignment vertical="center"/>
      <protection/>
    </xf>
    <xf numFmtId="3" fontId="27" fillId="0" borderId="0" xfId="80" applyNumberFormat="1" applyFont="1">
      <alignment/>
      <protection/>
    </xf>
    <xf numFmtId="178" fontId="0" fillId="0" borderId="0" xfId="0" applyNumberFormat="1" applyFont="1" applyFill="1" applyBorder="1" applyAlignment="1">
      <alignment/>
    </xf>
    <xf numFmtId="177" fontId="27" fillId="0" borderId="0" xfId="80" applyNumberFormat="1" applyFont="1">
      <alignment/>
      <protection/>
    </xf>
    <xf numFmtId="3" fontId="27" fillId="0" borderId="0" xfId="80" applyNumberFormat="1" applyFont="1" applyFill="1" applyBorder="1">
      <alignment/>
      <protection/>
    </xf>
    <xf numFmtId="180" fontId="27" fillId="0" borderId="0" xfId="80" applyNumberFormat="1" applyFont="1">
      <alignment/>
      <protection/>
    </xf>
    <xf numFmtId="3" fontId="0" fillId="0" borderId="0" xfId="0" applyNumberFormat="1" applyFont="1" applyFill="1" applyBorder="1" applyAlignment="1">
      <alignment/>
    </xf>
    <xf numFmtId="178" fontId="27" fillId="0" borderId="0" xfId="80" applyNumberFormat="1" applyFont="1" applyFill="1" applyBorder="1">
      <alignment/>
      <protection/>
    </xf>
    <xf numFmtId="3" fontId="34" fillId="0" borderId="0" xfId="80" applyNumberFormat="1" applyFont="1" applyFill="1" applyBorder="1">
      <alignment/>
      <protection/>
    </xf>
    <xf numFmtId="0" fontId="9" fillId="0" borderId="0" xfId="80" applyFont="1" applyAlignment="1">
      <alignment horizontal="left" vertical="center" wrapText="1"/>
      <protection/>
    </xf>
    <xf numFmtId="0" fontId="61" fillId="0" borderId="0" xfId="80" applyFont="1" applyAlignment="1">
      <alignment horizontal="left" vertical="center" wrapText="1"/>
      <protection/>
    </xf>
    <xf numFmtId="0" fontId="53" fillId="0" borderId="0" xfId="80" applyFont="1" applyAlignment="1">
      <alignment horizontal="left" vertical="center" wrapText="1"/>
      <protection/>
    </xf>
    <xf numFmtId="0" fontId="27" fillId="0" borderId="0" xfId="80" applyFont="1" applyAlignment="1">
      <alignment horizontal="left" vertical="center" wrapText="1"/>
      <protection/>
    </xf>
    <xf numFmtId="0" fontId="41" fillId="0" borderId="0" xfId="80" applyFont="1" applyAlignment="1">
      <alignment horizontal="left" vertical="center"/>
      <protection/>
    </xf>
    <xf numFmtId="0" fontId="34" fillId="0" borderId="0" xfId="80" applyFont="1" applyAlignment="1">
      <alignment horizontal="left" vertical="center" wrapText="1"/>
      <protection/>
    </xf>
    <xf numFmtId="0" fontId="27" fillId="0" borderId="0" xfId="80" applyFont="1" applyBorder="1" applyAlignment="1">
      <alignment horizontal="left" vertical="center"/>
      <protection/>
    </xf>
    <xf numFmtId="0" fontId="27" fillId="0" borderId="0" xfId="80" applyFont="1" applyFill="1" applyBorder="1" applyAlignment="1">
      <alignment horizontal="center" vertical="center" wrapText="1"/>
      <protection/>
    </xf>
    <xf numFmtId="0" fontId="27" fillId="0" borderId="0" xfId="80" applyFont="1" applyFill="1" applyBorder="1" applyAlignment="1">
      <alignment horizontal="left" vertical="center"/>
      <protection/>
    </xf>
    <xf numFmtId="0" fontId="34" fillId="0" borderId="70" xfId="80" applyFont="1" applyFill="1" applyBorder="1" applyAlignment="1">
      <alignment horizontal="left" vertical="center" wrapText="1"/>
      <protection/>
    </xf>
    <xf numFmtId="0" fontId="27" fillId="4" borderId="16" xfId="80" applyFont="1" applyFill="1" applyBorder="1" applyAlignment="1">
      <alignment horizontal="center" vertical="center" wrapText="1"/>
      <protection/>
    </xf>
    <xf numFmtId="0" fontId="27" fillId="4" borderId="42" xfId="80" applyFont="1" applyFill="1" applyBorder="1" applyAlignment="1">
      <alignment horizontal="center" vertical="center" wrapText="1"/>
      <protection/>
    </xf>
    <xf numFmtId="0" fontId="27" fillId="4" borderId="34" xfId="80" applyFont="1" applyFill="1" applyBorder="1" applyAlignment="1">
      <alignment horizontal="left" vertical="center" wrapText="1"/>
      <protection/>
    </xf>
    <xf numFmtId="179" fontId="27" fillId="8" borderId="6" xfId="80" applyNumberFormat="1" applyFont="1" applyFill="1" applyBorder="1" applyAlignment="1">
      <alignment horizontal="right" vertical="center"/>
      <protection/>
    </xf>
    <xf numFmtId="179" fontId="27" fillId="0" borderId="6" xfId="80" applyNumberFormat="1" applyFont="1" applyFill="1" applyBorder="1" applyAlignment="1">
      <alignment horizontal="right" vertical="center"/>
      <protection/>
    </xf>
    <xf numFmtId="179" fontId="27" fillId="8" borderId="36" xfId="80" applyNumberFormat="1" applyFont="1" applyFill="1" applyBorder="1" applyAlignment="1">
      <alignment horizontal="right" vertical="center"/>
      <protection/>
    </xf>
    <xf numFmtId="179" fontId="27" fillId="8" borderId="26" xfId="80" applyNumberFormat="1" applyFont="1" applyFill="1" applyBorder="1" applyAlignment="1">
      <alignment horizontal="right" vertical="center"/>
      <protection/>
    </xf>
    <xf numFmtId="179" fontId="27" fillId="0" borderId="26" xfId="80" applyNumberFormat="1" applyFont="1" applyFill="1" applyBorder="1" applyAlignment="1">
      <alignment horizontal="right" vertical="center"/>
      <protection/>
    </xf>
    <xf numFmtId="0" fontId="27" fillId="4" borderId="64" xfId="80" applyFont="1" applyFill="1" applyBorder="1" applyAlignment="1">
      <alignment horizontal="left" vertical="center" wrapText="1"/>
      <protection/>
    </xf>
    <xf numFmtId="179" fontId="27" fillId="0" borderId="51" xfId="80" applyNumberFormat="1" applyFont="1" applyBorder="1" applyAlignment="1">
      <alignment horizontal="right" vertical="center"/>
      <protection/>
    </xf>
    <xf numFmtId="179" fontId="27" fillId="0" borderId="65" xfId="80" applyNumberFormat="1" applyFont="1" applyBorder="1" applyAlignment="1">
      <alignment horizontal="right" vertical="center"/>
      <protection/>
    </xf>
    <xf numFmtId="0" fontId="27" fillId="4" borderId="31" xfId="80" applyFont="1" applyFill="1" applyBorder="1" applyAlignment="1">
      <alignment horizontal="left" vertical="center" wrapText="1"/>
      <protection/>
    </xf>
    <xf numFmtId="3" fontId="27" fillId="0" borderId="20" xfId="80" applyNumberFormat="1" applyFont="1" applyBorder="1" applyAlignment="1">
      <alignment horizontal="right" vertical="center"/>
      <protection/>
    </xf>
    <xf numFmtId="3" fontId="27" fillId="2" borderId="33" xfId="80" applyNumberFormat="1" applyFont="1" applyFill="1" applyBorder="1" applyAlignment="1">
      <alignment horizontal="right" vertical="center"/>
      <protection/>
    </xf>
    <xf numFmtId="0" fontId="27" fillId="4" borderId="37" xfId="80" applyFont="1" applyFill="1" applyBorder="1" applyAlignment="1">
      <alignment horizontal="left" vertical="center" wrapText="1"/>
      <protection/>
    </xf>
    <xf numFmtId="3" fontId="27" fillId="0" borderId="18" xfId="80" applyNumberFormat="1" applyFont="1" applyBorder="1" applyAlignment="1">
      <alignment horizontal="right" vertical="center"/>
      <protection/>
    </xf>
    <xf numFmtId="3" fontId="27" fillId="2" borderId="39" xfId="80" applyNumberFormat="1" applyFont="1" applyFill="1" applyBorder="1" applyAlignment="1">
      <alignment horizontal="right" vertical="center"/>
      <protection/>
    </xf>
    <xf numFmtId="0" fontId="27" fillId="0" borderId="0" xfId="80" applyFont="1" applyFill="1" applyBorder="1" applyAlignment="1">
      <alignment horizontal="left" vertical="center" wrapText="1"/>
      <protection/>
    </xf>
    <xf numFmtId="3" fontId="27" fillId="0" borderId="0" xfId="80" applyNumberFormat="1" applyFont="1" applyFill="1" applyBorder="1" applyAlignment="1">
      <alignment horizontal="right" vertical="center"/>
      <protection/>
    </xf>
    <xf numFmtId="179" fontId="27" fillId="8" borderId="35" xfId="80" applyNumberFormat="1" applyFont="1" applyFill="1" applyBorder="1" applyAlignment="1">
      <alignment horizontal="right" vertical="center"/>
      <protection/>
    </xf>
    <xf numFmtId="179" fontId="27" fillId="0" borderId="36" xfId="8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41" fillId="0" borderId="0" xfId="15" applyFont="1" applyAlignment="1">
      <alignment horizontal="left" vertical="center"/>
      <protection/>
    </xf>
    <xf numFmtId="3" fontId="27" fillId="0" borderId="0" xfId="80" applyNumberFormat="1" applyFont="1" applyBorder="1" applyAlignment="1">
      <alignment horizontal="right" vertical="center"/>
      <protection/>
    </xf>
    <xf numFmtId="179" fontId="27" fillId="8" borderId="71" xfId="80" applyNumberFormat="1" applyFont="1" applyFill="1" applyBorder="1" applyAlignment="1">
      <alignment horizontal="right" vertical="center"/>
      <protection/>
    </xf>
    <xf numFmtId="179" fontId="27" fillId="0" borderId="72" xfId="80" applyNumberFormat="1" applyFont="1" applyFill="1" applyBorder="1" applyAlignment="1">
      <alignment horizontal="right" vertical="center"/>
      <protection/>
    </xf>
    <xf numFmtId="14" fontId="27" fillId="0" borderId="0" xfId="80" applyNumberFormat="1" applyFont="1" applyAlignment="1">
      <alignment horizontal="left" vertical="center"/>
      <protection/>
    </xf>
    <xf numFmtId="0" fontId="27" fillId="0" borderId="0" xfId="80" applyFont="1" applyAlignment="1">
      <alignment vertical="center"/>
      <protection/>
    </xf>
    <xf numFmtId="0" fontId="22" fillId="0" borderId="0" xfId="80" applyFont="1" applyAlignment="1">
      <alignment vertical="center"/>
      <protection/>
    </xf>
    <xf numFmtId="0" fontId="9" fillId="0" borderId="0" xfId="80" applyFont="1" applyAlignment="1">
      <alignment vertical="center"/>
      <protection/>
    </xf>
    <xf numFmtId="0" fontId="27" fillId="0" borderId="0" xfId="80" applyFont="1" applyAlignment="1">
      <alignment horizontal="right" vertical="center"/>
      <protection/>
    </xf>
    <xf numFmtId="10" fontId="27" fillId="0" borderId="0" xfId="99" applyNumberFormat="1" applyFont="1" applyAlignment="1">
      <alignment vertical="center"/>
    </xf>
    <xf numFmtId="0" fontId="27" fillId="0" borderId="35" xfId="80" applyFont="1" applyBorder="1" applyAlignment="1">
      <alignment vertical="center"/>
      <protection/>
    </xf>
    <xf numFmtId="0" fontId="27" fillId="0" borderId="47" xfId="80" applyFont="1" applyBorder="1" applyAlignment="1">
      <alignment vertical="center"/>
      <protection/>
    </xf>
    <xf numFmtId="10" fontId="27" fillId="8" borderId="6" xfId="80" applyNumberFormat="1" applyFont="1" applyFill="1" applyBorder="1" applyAlignment="1">
      <alignment horizontal="center" vertical="center"/>
      <protection/>
    </xf>
    <xf numFmtId="176" fontId="27" fillId="0" borderId="0" xfId="99" applyNumberFormat="1" applyFont="1" applyAlignment="1">
      <alignment vertical="center"/>
    </xf>
    <xf numFmtId="10" fontId="27" fillId="0" borderId="0" xfId="80" applyNumberFormat="1" applyFont="1" applyAlignment="1">
      <alignment vertical="center"/>
      <protection/>
    </xf>
    <xf numFmtId="0" fontId="66" fillId="0" borderId="0" xfId="80" applyFont="1" applyAlignment="1">
      <alignment vertical="center"/>
      <protection/>
    </xf>
    <xf numFmtId="0" fontId="27" fillId="4" borderId="64" xfId="80" applyFont="1" applyFill="1" applyBorder="1" applyAlignment="1">
      <alignment horizontal="center" vertical="center" wrapText="1"/>
      <protection/>
    </xf>
    <xf numFmtId="0" fontId="27" fillId="4" borderId="73" xfId="80" applyFont="1" applyFill="1" applyBorder="1" applyAlignment="1">
      <alignment horizontal="left" vertical="center"/>
      <protection/>
    </xf>
    <xf numFmtId="0" fontId="27" fillId="4" borderId="64" xfId="80" applyFont="1" applyFill="1" applyBorder="1" applyAlignment="1">
      <alignment horizontal="center" vertical="center"/>
      <protection/>
    </xf>
    <xf numFmtId="0" fontId="27" fillId="4" borderId="51" xfId="80" applyFont="1" applyFill="1" applyBorder="1" applyAlignment="1">
      <alignment horizontal="center" vertical="center"/>
      <protection/>
    </xf>
    <xf numFmtId="0" fontId="27" fillId="4" borderId="65" xfId="80" applyFont="1" applyFill="1" applyBorder="1" applyAlignment="1">
      <alignment horizontal="center" vertical="center"/>
      <protection/>
    </xf>
    <xf numFmtId="0" fontId="27" fillId="2" borderId="64" xfId="80" applyFont="1" applyFill="1" applyBorder="1" applyAlignment="1">
      <alignment horizontal="center" vertical="center"/>
      <protection/>
    </xf>
    <xf numFmtId="0" fontId="27" fillId="2" borderId="65" xfId="80" applyFont="1" applyFill="1" applyBorder="1" applyAlignment="1">
      <alignment horizontal="center" vertical="center"/>
      <protection/>
    </xf>
    <xf numFmtId="0" fontId="27" fillId="0" borderId="27" xfId="80" applyFont="1" applyBorder="1" applyAlignment="1">
      <alignment horizontal="center" vertical="center"/>
      <protection/>
    </xf>
    <xf numFmtId="0" fontId="27" fillId="0" borderId="32" xfId="80" applyFont="1" applyBorder="1" applyAlignment="1">
      <alignment vertical="center" wrapText="1"/>
      <protection/>
    </xf>
    <xf numFmtId="3" fontId="27" fillId="8" borderId="31" xfId="80" applyNumberFormat="1" applyFont="1" applyFill="1" applyBorder="1" applyAlignment="1">
      <alignment horizontal="right" vertical="center"/>
      <protection/>
    </xf>
    <xf numFmtId="3" fontId="27" fillId="8" borderId="20" xfId="80" applyNumberFormat="1" applyFont="1" applyFill="1" applyBorder="1" applyAlignment="1">
      <alignment horizontal="right" vertical="center"/>
      <protection/>
    </xf>
    <xf numFmtId="3" fontId="27" fillId="8" borderId="33" xfId="80" applyNumberFormat="1" applyFont="1" applyFill="1" applyBorder="1" applyAlignment="1">
      <alignment horizontal="right" vertical="center"/>
      <protection/>
    </xf>
    <xf numFmtId="3" fontId="27" fillId="2" borderId="31" xfId="80" applyNumberFormat="1" applyFont="1" applyFill="1" applyBorder="1" applyAlignment="1">
      <alignment horizontal="right" vertical="center"/>
      <protection/>
    </xf>
    <xf numFmtId="3" fontId="27" fillId="2" borderId="62" xfId="80" applyNumberFormat="1" applyFont="1" applyFill="1" applyBorder="1" applyAlignment="1">
      <alignment horizontal="right" vertical="center"/>
      <protection/>
    </xf>
    <xf numFmtId="0" fontId="27" fillId="0" borderId="35" xfId="80" applyFont="1" applyBorder="1" applyAlignment="1">
      <alignment vertical="center" wrapText="1"/>
      <protection/>
    </xf>
    <xf numFmtId="3" fontId="27" fillId="8" borderId="34" xfId="80" applyNumberFormat="1" applyFont="1" applyFill="1" applyBorder="1" applyAlignment="1">
      <alignment horizontal="right" vertical="center"/>
      <protection/>
    </xf>
    <xf numFmtId="3" fontId="27" fillId="8" borderId="6" xfId="80" applyNumberFormat="1" applyFont="1" applyFill="1" applyBorder="1" applyAlignment="1">
      <alignment horizontal="right" vertical="center"/>
      <protection/>
    </xf>
    <xf numFmtId="3" fontId="27" fillId="8" borderId="36" xfId="80" applyNumberFormat="1" applyFont="1" applyFill="1" applyBorder="1" applyAlignment="1">
      <alignment horizontal="right" vertical="center"/>
      <protection/>
    </xf>
    <xf numFmtId="3" fontId="27" fillId="2" borderId="34" xfId="80" applyNumberFormat="1" applyFont="1" applyFill="1" applyBorder="1" applyAlignment="1">
      <alignment horizontal="right" vertical="center"/>
      <protection/>
    </xf>
    <xf numFmtId="3" fontId="27" fillId="2" borderId="25" xfId="80" applyNumberFormat="1" applyFont="1" applyFill="1" applyBorder="1" applyAlignment="1">
      <alignment horizontal="right" vertical="center"/>
      <protection/>
    </xf>
    <xf numFmtId="0" fontId="27" fillId="0" borderId="29" xfId="80" applyFont="1" applyBorder="1" applyAlignment="1">
      <alignment horizontal="center" vertical="center"/>
      <protection/>
    </xf>
    <xf numFmtId="0" fontId="27" fillId="0" borderId="38" xfId="80" applyFont="1" applyBorder="1" applyAlignment="1">
      <alignment vertical="center" wrapText="1"/>
      <protection/>
    </xf>
    <xf numFmtId="3" fontId="27" fillId="8" borderId="37" xfId="80" applyNumberFormat="1" applyFont="1" applyFill="1" applyBorder="1" applyAlignment="1">
      <alignment horizontal="right" vertical="center"/>
      <protection/>
    </xf>
    <xf numFmtId="3" fontId="27" fillId="8" borderId="18" xfId="80" applyNumberFormat="1" applyFont="1" applyFill="1" applyBorder="1" applyAlignment="1">
      <alignment horizontal="right" vertical="center"/>
      <protection/>
    </xf>
    <xf numFmtId="3" fontId="27" fillId="8" borderId="39" xfId="80" applyNumberFormat="1" applyFont="1" applyFill="1" applyBorder="1" applyAlignment="1">
      <alignment horizontal="right" vertical="center"/>
      <protection/>
    </xf>
    <xf numFmtId="3" fontId="27" fillId="2" borderId="37" xfId="80" applyNumberFormat="1" applyFont="1" applyFill="1" applyBorder="1" applyAlignment="1">
      <alignment horizontal="right" vertical="center"/>
      <protection/>
    </xf>
    <xf numFmtId="3" fontId="27" fillId="2" borderId="53" xfId="80" applyNumberFormat="1" applyFont="1" applyFill="1" applyBorder="1" applyAlignment="1">
      <alignment horizontal="right" vertical="center"/>
      <protection/>
    </xf>
    <xf numFmtId="0" fontId="27" fillId="0" borderId="64" xfId="80" applyFont="1" applyBorder="1" applyAlignment="1">
      <alignment horizontal="center" vertical="center"/>
      <protection/>
    </xf>
    <xf numFmtId="0" fontId="27" fillId="0" borderId="73" xfId="80" applyFont="1" applyBorder="1" applyAlignment="1">
      <alignment vertical="center"/>
      <protection/>
    </xf>
    <xf numFmtId="0" fontId="27" fillId="0" borderId="64" xfId="80" applyFont="1" applyFill="1" applyBorder="1" applyAlignment="1">
      <alignment vertical="center"/>
      <protection/>
    </xf>
    <xf numFmtId="0" fontId="27" fillId="0" borderId="51" xfId="80" applyFont="1" applyFill="1" applyBorder="1" applyAlignment="1">
      <alignment vertical="center"/>
      <protection/>
    </xf>
    <xf numFmtId="0" fontId="27" fillId="0" borderId="51" xfId="80" applyFont="1" applyBorder="1" applyAlignment="1">
      <alignment vertical="center"/>
      <protection/>
    </xf>
    <xf numFmtId="3" fontId="27" fillId="2" borderId="64" xfId="80" applyNumberFormat="1" applyFont="1" applyFill="1" applyBorder="1" applyAlignment="1">
      <alignment vertical="center"/>
      <protection/>
    </xf>
    <xf numFmtId="3" fontId="27" fillId="2" borderId="65" xfId="80" applyNumberFormat="1" applyFont="1" applyFill="1" applyBorder="1" applyAlignment="1">
      <alignment vertical="center"/>
      <protection/>
    </xf>
    <xf numFmtId="3" fontId="27" fillId="0" borderId="55" xfId="80" applyNumberFormat="1" applyFont="1" applyFill="1" applyBorder="1" applyAlignment="1">
      <alignment vertical="center"/>
      <protection/>
    </xf>
    <xf numFmtId="3" fontId="27" fillId="0" borderId="51" xfId="80" applyNumberFormat="1" applyFont="1" applyFill="1" applyBorder="1" applyAlignment="1">
      <alignment vertical="center"/>
      <protection/>
    </xf>
    <xf numFmtId="0" fontId="27" fillId="0" borderId="58" xfId="80" applyFont="1" applyBorder="1" applyAlignment="1">
      <alignment horizontal="center" vertical="center"/>
      <protection/>
    </xf>
    <xf numFmtId="0" fontId="27" fillId="0" borderId="24" xfId="80" applyFont="1" applyBorder="1" applyAlignment="1">
      <alignment vertical="center" wrapText="1"/>
      <protection/>
    </xf>
    <xf numFmtId="3" fontId="27" fillId="8" borderId="68" xfId="80" applyNumberFormat="1" applyFont="1" applyFill="1" applyBorder="1" applyAlignment="1">
      <alignment horizontal="right" vertical="center"/>
      <protection/>
    </xf>
    <xf numFmtId="3" fontId="27" fillId="8" borderId="16" xfId="80" applyNumberFormat="1" applyFont="1" applyFill="1" applyBorder="1" applyAlignment="1">
      <alignment horizontal="right" vertical="center"/>
      <protection/>
    </xf>
    <xf numFmtId="3" fontId="27" fillId="8" borderId="42" xfId="80" applyNumberFormat="1" applyFont="1" applyFill="1" applyBorder="1" applyAlignment="1">
      <alignment horizontal="right" vertical="center"/>
      <protection/>
    </xf>
    <xf numFmtId="3" fontId="27" fillId="2" borderId="68" xfId="80" applyNumberFormat="1" applyFont="1" applyFill="1" applyBorder="1" applyAlignment="1">
      <alignment horizontal="right" vertical="center"/>
      <protection/>
    </xf>
    <xf numFmtId="4" fontId="27" fillId="2" borderId="42" xfId="80" applyNumberFormat="1" applyFont="1" applyFill="1" applyBorder="1" applyAlignment="1">
      <alignment horizontal="right" vertical="center"/>
      <protection/>
    </xf>
    <xf numFmtId="3" fontId="27" fillId="0" borderId="0" xfId="80" applyNumberFormat="1" applyFont="1" applyAlignment="1">
      <alignment vertical="center"/>
      <protection/>
    </xf>
    <xf numFmtId="0" fontId="27" fillId="0" borderId="50" xfId="80" applyFont="1" applyBorder="1" applyAlignment="1">
      <alignment horizontal="center" vertical="center"/>
      <protection/>
    </xf>
    <xf numFmtId="0" fontId="27" fillId="0" borderId="57" xfId="80" applyFont="1" applyBorder="1" applyAlignment="1">
      <alignment vertical="center" wrapText="1"/>
      <protection/>
    </xf>
    <xf numFmtId="3" fontId="27" fillId="8" borderId="69" xfId="80" applyNumberFormat="1" applyFont="1" applyFill="1" applyBorder="1" applyAlignment="1">
      <alignment horizontal="right" vertical="center"/>
      <protection/>
    </xf>
    <xf numFmtId="3" fontId="27" fillId="2" borderId="69" xfId="80" applyNumberFormat="1" applyFont="1" applyFill="1" applyBorder="1" applyAlignment="1">
      <alignment horizontal="right" vertical="center"/>
      <protection/>
    </xf>
    <xf numFmtId="4" fontId="27" fillId="2" borderId="39" xfId="80" applyNumberFormat="1" applyFont="1" applyFill="1" applyBorder="1" applyAlignment="1">
      <alignment horizontal="right" vertical="center"/>
      <protection/>
    </xf>
    <xf numFmtId="0" fontId="22" fillId="0" borderId="0" xfId="80" applyFont="1">
      <alignment/>
      <protection/>
    </xf>
    <xf numFmtId="177" fontId="27" fillId="6" borderId="6" xfId="99" applyNumberFormat="1" applyFont="1" applyFill="1" applyBorder="1" applyAlignment="1">
      <alignment horizontal="right" vertical="center"/>
    </xf>
    <xf numFmtId="0" fontId="4" fillId="14" borderId="43" xfId="0" applyFont="1" applyFill="1" applyBorder="1" applyAlignment="1">
      <alignment horizontal="center" wrapText="1"/>
    </xf>
    <xf numFmtId="6" fontId="0" fillId="10" borderId="43" xfId="0" applyNumberFormat="1" applyFont="1" applyFill="1" applyBorder="1" applyAlignment="1">
      <alignment horizontal="center"/>
    </xf>
    <xf numFmtId="6" fontId="0" fillId="15" borderId="43" xfId="0" applyNumberFormat="1" applyFont="1" applyFill="1" applyBorder="1" applyAlignment="1">
      <alignment horizontal="center"/>
    </xf>
    <xf numFmtId="0" fontId="40" fillId="0" borderId="0" xfId="80" applyFont="1" applyFill="1" applyBorder="1" applyAlignment="1">
      <alignment vertical="center"/>
      <protection/>
    </xf>
    <xf numFmtId="0" fontId="0" fillId="0" borderId="0" xfId="72" applyFont="1">
      <alignment/>
      <protection/>
    </xf>
    <xf numFmtId="0" fontId="0" fillId="0" borderId="0" xfId="72" applyFont="1" applyBorder="1">
      <alignment/>
      <protection/>
    </xf>
    <xf numFmtId="3" fontId="0" fillId="0" borderId="0" xfId="72" applyNumberFormat="1" applyFont="1">
      <alignment/>
      <protection/>
    </xf>
    <xf numFmtId="0" fontId="9" fillId="0" borderId="0" xfId="72" applyFont="1" applyAlignment="1">
      <alignment vertical="center"/>
      <protection/>
    </xf>
    <xf numFmtId="0" fontId="0" fillId="0" borderId="0" xfId="72" applyFont="1" applyAlignment="1">
      <alignment vertical="center"/>
      <protection/>
    </xf>
    <xf numFmtId="0" fontId="0" fillId="0" borderId="0" xfId="72" applyFont="1" applyBorder="1" applyAlignment="1">
      <alignment vertical="center"/>
      <protection/>
    </xf>
    <xf numFmtId="3" fontId="0" fillId="0" borderId="0" xfId="72" applyNumberFormat="1" applyFont="1" applyAlignment="1">
      <alignment vertical="center"/>
      <protection/>
    </xf>
    <xf numFmtId="0" fontId="4" fillId="0" borderId="0" xfId="72" applyFont="1" applyAlignment="1">
      <alignment vertical="center" wrapText="1"/>
      <protection/>
    </xf>
    <xf numFmtId="0" fontId="4" fillId="2" borderId="6" xfId="72" applyFont="1" applyFill="1" applyBorder="1" applyAlignment="1">
      <alignment vertical="center"/>
      <protection/>
    </xf>
    <xf numFmtId="0" fontId="0" fillId="2" borderId="6" xfId="72" applyFont="1" applyFill="1" applyBorder="1" applyAlignment="1">
      <alignment horizontal="center" vertical="center" wrapText="1"/>
      <protection/>
    </xf>
    <xf numFmtId="0" fontId="0" fillId="4" borderId="6" xfId="72" applyFont="1" applyFill="1" applyBorder="1" applyAlignment="1">
      <alignment horizontal="center" vertical="center" wrapText="1"/>
      <protection/>
    </xf>
    <xf numFmtId="0" fontId="0" fillId="4" borderId="35" xfId="72" applyFont="1" applyFill="1" applyBorder="1" applyAlignment="1">
      <alignment horizontal="center" vertical="center" wrapText="1"/>
      <protection/>
    </xf>
    <xf numFmtId="0" fontId="0" fillId="0" borderId="5" xfId="72" applyFont="1" applyBorder="1" applyAlignment="1">
      <alignment vertical="center"/>
      <protection/>
    </xf>
    <xf numFmtId="3" fontId="0" fillId="0" borderId="6" xfId="72" applyNumberFormat="1" applyFont="1" applyBorder="1" applyAlignment="1">
      <alignment horizontal="right" vertical="center"/>
      <protection/>
    </xf>
    <xf numFmtId="3" fontId="0" fillId="0" borderId="0" xfId="72" applyNumberFormat="1" applyFont="1" applyAlignment="1">
      <alignment horizontal="right" vertical="center"/>
      <protection/>
    </xf>
    <xf numFmtId="9" fontId="0" fillId="0" borderId="6" xfId="72" applyNumberFormat="1" applyFont="1" applyFill="1" applyBorder="1" applyAlignment="1">
      <alignment horizontal="center" vertical="center"/>
      <protection/>
    </xf>
    <xf numFmtId="2" fontId="0" fillId="0" borderId="6" xfId="0" applyNumberFormat="1" applyFont="1" applyFill="1" applyBorder="1" applyAlignment="1">
      <alignment/>
    </xf>
    <xf numFmtId="1" fontId="0" fillId="0" borderId="6" xfId="72" applyNumberFormat="1" applyFont="1" applyFill="1" applyBorder="1" applyAlignment="1">
      <alignment horizontal="center" vertical="center"/>
      <protection/>
    </xf>
    <xf numFmtId="9" fontId="0" fillId="0" borderId="35" xfId="72" applyNumberFormat="1" applyFont="1" applyFill="1" applyBorder="1" applyAlignment="1">
      <alignment horizontal="center" vertical="center"/>
      <protection/>
    </xf>
    <xf numFmtId="9" fontId="0" fillId="0" borderId="5" xfId="72" applyNumberFormat="1" applyFont="1" applyFill="1" applyBorder="1" applyAlignment="1">
      <alignment horizontal="center" vertical="center"/>
      <protection/>
    </xf>
    <xf numFmtId="3" fontId="0" fillId="16" borderId="0" xfId="72" applyNumberFormat="1" applyFont="1" applyFill="1" applyAlignment="1">
      <alignment vertical="center"/>
      <protection/>
    </xf>
    <xf numFmtId="3" fontId="0" fillId="16" borderId="6" xfId="72" applyNumberFormat="1" applyFont="1" applyFill="1" applyBorder="1" applyAlignment="1">
      <alignment vertical="center"/>
      <protection/>
    </xf>
    <xf numFmtId="2" fontId="0" fillId="8" borderId="6" xfId="0" applyNumberFormat="1" applyFont="1" applyFill="1" applyBorder="1" applyAlignment="1">
      <alignment/>
    </xf>
    <xf numFmtId="9" fontId="0" fillId="8" borderId="6" xfId="72" applyNumberFormat="1" applyFont="1" applyFill="1" applyBorder="1" applyAlignment="1">
      <alignment horizontal="center" vertical="center"/>
      <protection/>
    </xf>
    <xf numFmtId="0" fontId="0" fillId="8" borderId="0" xfId="72" applyFont="1" applyFill="1" applyAlignment="1">
      <alignment vertical="center"/>
      <protection/>
    </xf>
    <xf numFmtId="1" fontId="0" fillId="8" borderId="6" xfId="72" applyNumberFormat="1" applyFont="1" applyFill="1" applyBorder="1" applyAlignment="1">
      <alignment horizontal="center" vertical="center"/>
      <protection/>
    </xf>
    <xf numFmtId="9" fontId="0" fillId="8" borderId="35" xfId="72" applyNumberFormat="1" applyFont="1" applyFill="1" applyBorder="1" applyAlignment="1">
      <alignment horizontal="center" vertical="center"/>
      <protection/>
    </xf>
    <xf numFmtId="9" fontId="0" fillId="8" borderId="5" xfId="72" applyNumberFormat="1" applyFont="1" applyFill="1" applyBorder="1" applyAlignment="1">
      <alignment horizontal="center" vertical="center"/>
      <protection/>
    </xf>
    <xf numFmtId="3" fontId="0" fillId="0" borderId="6" xfId="72" applyNumberFormat="1" applyFont="1" applyFill="1" applyBorder="1" applyAlignment="1">
      <alignment horizontal="right" vertical="center"/>
      <protection/>
    </xf>
    <xf numFmtId="1" fontId="0" fillId="0" borderId="35" xfId="72" applyNumberFormat="1" applyFont="1" applyFill="1" applyBorder="1" applyAlignment="1">
      <alignment horizontal="center" vertical="center"/>
      <protection/>
    </xf>
    <xf numFmtId="1" fontId="0" fillId="0" borderId="5" xfId="72" applyNumberFormat="1" applyFont="1" applyFill="1" applyBorder="1" applyAlignment="1">
      <alignment horizontal="center" vertical="center"/>
      <protection/>
    </xf>
    <xf numFmtId="2" fontId="0" fillId="0" borderId="6" xfId="72" applyNumberFormat="1" applyFont="1" applyBorder="1" applyAlignment="1">
      <alignment horizontal="center" vertical="center"/>
      <protection/>
    </xf>
  </cellXfs>
  <cellStyles count="111">
    <cellStyle name="Normal" xfId="0"/>
    <cellStyle name="=D:\WINNT\SYSTEM32\COMMAND.COM_x0000_ASYNC1=LANDRVR_x0000_BAT=1_x0000_COMPUTERNAME=RE" xfId="15"/>
    <cellStyle name="¬µrka" xfId="16"/>
    <cellStyle name="1 000 K?_0f83zm4yytAvDZPSbNxjaUl2F" xfId="17"/>
    <cellStyle name="args.style" xfId="18"/>
    <cellStyle name="Bold 11" xfId="19"/>
    <cellStyle name="bwCislo" xfId="20"/>
    <cellStyle name="bwDatum" xfId="21"/>
    <cellStyle name="bwPenize" xfId="22"/>
    <cellStyle name="bwText" xfId="23"/>
    <cellStyle name="bwTextR" xfId="24"/>
    <cellStyle name="Celkem" xfId="25"/>
    <cellStyle name="Comma [0]_9eu2xkjwWrYu0YNRaLvhySkeD" xfId="26"/>
    <cellStyle name="Comma_1315-FAV 901 12-3B" xfId="27"/>
    <cellStyle name="Currency (0)" xfId="28"/>
    <cellStyle name="Currency (2)" xfId="29"/>
    <cellStyle name="Currency [0]_3LU9hSJnLyQkkffIimuyOsjVm" xfId="30"/>
    <cellStyle name="Currency_3LU9hSJnLyQkkffIimuyOsjVm" xfId="31"/>
    <cellStyle name="Comma" xfId="32"/>
    <cellStyle name="Comma [0]" xfId="33"/>
    <cellStyle name="čárky_dodatek" xfId="34"/>
    <cellStyle name="Date" xfId="35"/>
    <cellStyle name="Date-Time" xfId="36"/>
    <cellStyle name="Datum" xfId="37"/>
    <cellStyle name="Decimal 1" xfId="38"/>
    <cellStyle name="Decimal 2" xfId="39"/>
    <cellStyle name="Decimal 3" xfId="40"/>
    <cellStyle name="F1197" xfId="41"/>
    <cellStyle name="Fixed" xfId="42"/>
    <cellStyle name="Followed Hyperlink" xfId="43"/>
    <cellStyle name="Grey" xfId="44"/>
    <cellStyle name="Header1" xfId="45"/>
    <cellStyle name="Header2" xfId="46"/>
    <cellStyle name="Heading1" xfId="47"/>
    <cellStyle name="Heading2" xfId="48"/>
    <cellStyle name="Hyperlink" xfId="49"/>
    <cellStyle name="Hyperlink" xfId="50"/>
    <cellStyle name="Input" xfId="51"/>
    <cellStyle name="Input %" xfId="52"/>
    <cellStyle name="Input [yellow]" xfId="53"/>
    <cellStyle name="Input 1" xfId="54"/>
    <cellStyle name="Input 3" xfId="55"/>
    <cellStyle name="m?ny_0f83zm4yytAvDZPSbNxjaUl2F" xfId="56"/>
    <cellStyle name="M·na" xfId="57"/>
    <cellStyle name="Currency" xfId="58"/>
    <cellStyle name="Currency [0]" xfId="59"/>
    <cellStyle name="Milliers [0]_!!!GO" xfId="60"/>
    <cellStyle name="Milliers_!!!GO" xfId="61"/>
    <cellStyle name="Monétaire [0]_!!!GO" xfId="62"/>
    <cellStyle name="Monétaire_!!!GO" xfId="63"/>
    <cellStyle name="Month" xfId="64"/>
    <cellStyle name="Nadpis1" xfId="65"/>
    <cellStyle name="Nadpis2" xfId="66"/>
    <cellStyle name="norm?ln?_?.Bud.-D98-kont.(SAG)" xfId="67"/>
    <cellStyle name="Normal - Style1" xfId="68"/>
    <cellStyle name="Normal 11" xfId="69"/>
    <cellStyle name="Normal_030424_process cost model" xfId="70"/>
    <cellStyle name="Normál_MacroEconAssum" xfId="71"/>
    <cellStyle name="normální_02_nákladový model ADSL_final_new" xfId="72"/>
    <cellStyle name="normální_dodatek" xfId="73"/>
    <cellStyle name="normální_Finální model Kolokace_metodika" xfId="74"/>
    <cellStyle name="normální_Finální model LLU_metodika_v02_čísla" xfId="75"/>
    <cellStyle name="normální_kolokace_model_FU_2.1.06" xfId="76"/>
    <cellStyle name="normální_kolokacenem" xfId="77"/>
    <cellStyle name="normální_List1" xfId="78"/>
    <cellStyle name="normální_List5" xfId="79"/>
    <cellStyle name="normální_LLU_verze_pro_CTU_final2" xfId="80"/>
    <cellStyle name="normální_Logistika_na_CO_2004" xfId="81"/>
    <cellStyle name="normální_mapování nákl. a místností" xfId="82"/>
    <cellStyle name="normální_Nákladové položky kolokace - nový model - 19.9." xfId="83"/>
    <cellStyle name="normální_Náklady na provoz kolokačních p" xfId="84"/>
    <cellStyle name="normální_Síťový model_metodika LLU" xfId="85"/>
    <cellStyle name="Normalny_LIST5514" xfId="86"/>
    <cellStyle name="Œ…‹æØ‚è [0.00]_fcs1" xfId="87"/>
    <cellStyle name="Œ…‹æØ‚è_fcs1" xfId="88"/>
    <cellStyle name="per.style" xfId="89"/>
    <cellStyle name="Percent ()" xfId="90"/>
    <cellStyle name="Percent (0)" xfId="91"/>
    <cellStyle name="Percent (1)" xfId="92"/>
    <cellStyle name="Percent [2]" xfId="93"/>
    <cellStyle name="Percent 1" xfId="94"/>
    <cellStyle name="Percent 2" xfId="95"/>
    <cellStyle name="Percent_Account Detail" xfId="96"/>
    <cellStyle name="Pevn?" xfId="97"/>
    <cellStyle name="pricing" xfId="98"/>
    <cellStyle name="Percent" xfId="99"/>
    <cellStyle name="Procenta" xfId="100"/>
    <cellStyle name="SAPBEXaggData" xfId="101"/>
    <cellStyle name="SAPBEXaggItem" xfId="102"/>
    <cellStyle name="SAPBEXchaText" xfId="103"/>
    <cellStyle name="SAPBEXstdData" xfId="104"/>
    <cellStyle name="SAPBEXstdItem" xfId="105"/>
    <cellStyle name="SAPBEXstdItemX" xfId="106"/>
    <cellStyle name="SAPBEXundefined" xfId="107"/>
    <cellStyle name="Shaded" xfId="108"/>
    <cellStyle name="Followed Hyperlink" xfId="109"/>
    <cellStyle name="Standard_302112_0749_tables distances-fibers" xfId="110"/>
    <cellStyle name="Sum" xfId="111"/>
    <cellStyle name="Sum %of HV" xfId="112"/>
    <cellStyle name="TAB1197" xfId="113"/>
    <cellStyle name="Text allg" xfId="114"/>
    <cellStyle name="Thousands (0)" xfId="115"/>
    <cellStyle name="Thousands (1)" xfId="116"/>
    <cellStyle name="time" xfId="117"/>
    <cellStyle name="Titel 3" xfId="118"/>
    <cellStyle name="Total" xfId="119"/>
    <cellStyle name="Tusental_3 part power" xfId="120"/>
    <cellStyle name="Underline 2" xfId="121"/>
    <cellStyle name="Valuta_3 part power" xfId="122"/>
    <cellStyle name="Year" xfId="123"/>
    <cellStyle name="一般_ALL_Part_No" xfId="124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lokace\FINAL%20KOLOKACE\KOLOKAC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hrnutí"/>
      <sheetName val="Objemy"/>
      <sheetName val="Alokace procesů na produkty"/>
      <sheetName val="Alokace nákladů na procesy"/>
      <sheetName val="Procesy"/>
      <sheetName val="Procesy (2)"/>
      <sheetName val="Hodinové náklady"/>
      <sheetName val="Externí náklady"/>
      <sheetName val="Alokace pronájmů na produkty"/>
      <sheetName val="Měsíční pronájmy"/>
      <sheetName val="Příloha 5 ceny"/>
      <sheetName val="Kabelové rošty"/>
      <sheetName val="Kamerový systém"/>
      <sheetName val="Investice do položek pronájmů"/>
      <sheetName val="Náklady na provoz kolokačních p"/>
      <sheetName val="Investice do místností"/>
      <sheetName val="Investice do JTŘK"/>
      <sheetName val="Energie"/>
      <sheetName val="Přehled_SPP"/>
      <sheetName val="Příloha č. xxx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6"/>
  <sheetViews>
    <sheetView showGridLines="0" tabSelected="1" zoomScale="75" zoomScaleNormal="75" workbookViewId="0" topLeftCell="A1">
      <selection activeCell="E8" sqref="E8"/>
    </sheetView>
  </sheetViews>
  <sheetFormatPr defaultColWidth="9.140625" defaultRowHeight="15" customHeight="1"/>
  <cols>
    <col min="1" max="16384" width="15.7109375" style="207" customWidth="1"/>
  </cols>
  <sheetData>
    <row r="8" ht="34.5">
      <c r="A8" s="206" t="s">
        <v>157</v>
      </c>
    </row>
    <row r="9" ht="34.5">
      <c r="A9" s="206"/>
    </row>
    <row r="14" ht="15" customHeight="1">
      <c r="A14" s="208"/>
    </row>
    <row r="15" ht="15" customHeight="1">
      <c r="A15" s="209"/>
    </row>
    <row r="24" ht="15" customHeight="1">
      <c r="A24" s="209"/>
    </row>
    <row r="26" ht="20.25">
      <c r="A26" s="210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B1:R48"/>
  <sheetViews>
    <sheetView showGridLines="0" zoomScale="85" zoomScaleNormal="85" workbookViewId="0" topLeftCell="A1">
      <selection activeCell="B3" sqref="A1:IV16384"/>
    </sheetView>
  </sheetViews>
  <sheetFormatPr defaultColWidth="9.140625" defaultRowHeight="12.75"/>
  <cols>
    <col min="1" max="1" width="2.140625" style="483" customWidth="1"/>
    <col min="2" max="2" width="102.8515625" style="483" bestFit="1" customWidth="1"/>
    <col min="3" max="3" width="13.28125" style="483" customWidth="1"/>
    <col min="4" max="4" width="1.57421875" style="483" customWidth="1"/>
    <col min="5" max="6" width="13.421875" style="483" customWidth="1"/>
    <col min="7" max="7" width="1.57421875" style="483" customWidth="1"/>
    <col min="8" max="9" width="13.421875" style="483" customWidth="1"/>
    <col min="10" max="10" width="8.00390625" style="483" customWidth="1"/>
    <col min="11" max="11" width="11.7109375" style="483" customWidth="1"/>
    <col min="12" max="12" width="11.28125" style="483" customWidth="1"/>
    <col min="13" max="13" width="1.1484375" style="483" customWidth="1"/>
    <col min="14" max="16" width="9.140625" style="483" customWidth="1"/>
    <col min="17" max="17" width="2.140625" style="483" customWidth="1"/>
    <col min="18" max="18" width="9.7109375" style="485" customWidth="1"/>
    <col min="19" max="20" width="9.7109375" style="483" customWidth="1"/>
    <col min="21" max="16384" width="9.140625" style="483" customWidth="1"/>
  </cols>
  <sheetData>
    <row r="1" spans="15:16" ht="12.75">
      <c r="O1" s="484"/>
      <c r="P1" s="484"/>
    </row>
    <row r="2" spans="2:16" ht="20.25">
      <c r="B2" s="486" t="s">
        <v>316</v>
      </c>
      <c r="O2" s="484"/>
      <c r="P2" s="484"/>
    </row>
    <row r="3" spans="15:18" s="487" customFormat="1" ht="12.75">
      <c r="O3" s="488"/>
      <c r="P3" s="488"/>
      <c r="R3" s="489"/>
    </row>
    <row r="4" spans="11:18" s="487" customFormat="1" ht="12.75">
      <c r="K4" s="490" t="s">
        <v>313</v>
      </c>
      <c r="P4" s="488"/>
      <c r="R4" s="489"/>
    </row>
    <row r="5" spans="2:18" s="487" customFormat="1" ht="51">
      <c r="B5" s="491" t="s">
        <v>324</v>
      </c>
      <c r="C5" s="492" t="s">
        <v>325</v>
      </c>
      <c r="E5" s="492" t="s">
        <v>319</v>
      </c>
      <c r="F5" s="492" t="s">
        <v>320</v>
      </c>
      <c r="H5" s="492" t="s">
        <v>321</v>
      </c>
      <c r="I5" s="492" t="s">
        <v>322</v>
      </c>
      <c r="K5" s="493" t="s">
        <v>314</v>
      </c>
      <c r="L5" s="493" t="s">
        <v>318</v>
      </c>
      <c r="N5" s="493" t="s">
        <v>315</v>
      </c>
      <c r="O5" s="494" t="s">
        <v>317</v>
      </c>
      <c r="P5" s="495"/>
      <c r="R5" s="492" t="str">
        <f>Objemy!B6</f>
        <v>Režie OPEXu včetně CoC</v>
      </c>
    </row>
    <row r="6" spans="2:18" s="487" customFormat="1" ht="12.75">
      <c r="B6" s="491" t="s">
        <v>355</v>
      </c>
      <c r="C6" s="496">
        <f>'Investice do položek pronájmů'!C2</f>
        <v>0</v>
      </c>
      <c r="D6" s="497"/>
      <c r="E6" s="496" t="e">
        <f aca="true" t="shared" si="0" ref="E6:E38">C6*L6</f>
        <v>#DIV/0!</v>
      </c>
      <c r="F6" s="496">
        <f aca="true" t="shared" si="1" ref="F6:F20">C6*K6</f>
        <v>0</v>
      </c>
      <c r="G6" s="489"/>
      <c r="H6" s="496" t="e">
        <f>E6/12</f>
        <v>#DIV/0!</v>
      </c>
      <c r="I6" s="496">
        <f>F6/12</f>
        <v>0</v>
      </c>
      <c r="K6" s="498"/>
      <c r="L6" s="499" t="e">
        <f>(Objemy!$D$4-'Měsíční pronájmy'!O6)/(1-((1+'Měsíční pronájmy'!O6)/(1+Objemy!$D$4))^'Měsíční pronájmy'!N6)</f>
        <v>#DIV/0!</v>
      </c>
      <c r="N6" s="500"/>
      <c r="O6" s="501"/>
      <c r="P6" s="502"/>
      <c r="R6" s="503" t="e">
        <f>(H6+I6)*Objemy!$D$6</f>
        <v>#DIV/0!</v>
      </c>
    </row>
    <row r="7" spans="2:18" s="487" customFormat="1" ht="12.75">
      <c r="B7" s="491" t="s">
        <v>357</v>
      </c>
      <c r="C7" s="496">
        <f>'Příloha 5 ceny'!C30</f>
        <v>0</v>
      </c>
      <c r="D7" s="497"/>
      <c r="E7" s="496" t="e">
        <f t="shared" si="0"/>
        <v>#DIV/0!</v>
      </c>
      <c r="F7" s="496">
        <f t="shared" si="1"/>
        <v>0</v>
      </c>
      <c r="G7" s="489"/>
      <c r="H7" s="496" t="e">
        <f aca="true" t="shared" si="2" ref="H7:H18">E7/12</f>
        <v>#DIV/0!</v>
      </c>
      <c r="I7" s="496">
        <f aca="true" t="shared" si="3" ref="I7:I18">F7/12</f>
        <v>0</v>
      </c>
      <c r="K7" s="498"/>
      <c r="L7" s="499" t="e">
        <f>(Objemy!$D$4-'Měsíční pronájmy'!O7)/(1-((1+'Měsíční pronájmy'!O7)/(1+Objemy!$D$4))^'Měsíční pronájmy'!N7)</f>
        <v>#DIV/0!</v>
      </c>
      <c r="N7" s="500"/>
      <c r="O7" s="501"/>
      <c r="P7" s="502"/>
      <c r="R7" s="503" t="e">
        <f>(H7+I7)*Objemy!$D$6</f>
        <v>#DIV/0!</v>
      </c>
    </row>
    <row r="8" spans="2:18" s="487" customFormat="1" ht="12.75">
      <c r="B8" s="491" t="s">
        <v>359</v>
      </c>
      <c r="C8" s="496">
        <f>'Investice do položek pronájmů'!C3</f>
        <v>0</v>
      </c>
      <c r="D8" s="497"/>
      <c r="E8" s="496" t="e">
        <f t="shared" si="0"/>
        <v>#DIV/0!</v>
      </c>
      <c r="F8" s="496">
        <f t="shared" si="1"/>
        <v>0</v>
      </c>
      <c r="G8" s="489"/>
      <c r="H8" s="496" t="e">
        <f t="shared" si="2"/>
        <v>#DIV/0!</v>
      </c>
      <c r="I8" s="496">
        <f t="shared" si="3"/>
        <v>0</v>
      </c>
      <c r="K8" s="498"/>
      <c r="L8" s="499" t="e">
        <f>(Objemy!$D$4-'Měsíční pronájmy'!O8)/(1-((1+'Měsíční pronájmy'!O8)/(1+Objemy!$D$4))^'Měsíční pronájmy'!N8)</f>
        <v>#DIV/0!</v>
      </c>
      <c r="N8" s="500"/>
      <c r="O8" s="501"/>
      <c r="P8" s="502"/>
      <c r="R8" s="503" t="e">
        <f>(H8+I8)*Objemy!$D$6</f>
        <v>#DIV/0!</v>
      </c>
    </row>
    <row r="9" spans="2:18" s="487" customFormat="1" ht="12.75">
      <c r="B9" s="491" t="s">
        <v>361</v>
      </c>
      <c r="C9" s="496">
        <f>'Investice do položek pronájmů'!C4</f>
        <v>0</v>
      </c>
      <c r="D9" s="497"/>
      <c r="E9" s="496" t="e">
        <f t="shared" si="0"/>
        <v>#DIV/0!</v>
      </c>
      <c r="F9" s="496">
        <f t="shared" si="1"/>
        <v>0</v>
      </c>
      <c r="G9" s="489"/>
      <c r="H9" s="496" t="e">
        <f t="shared" si="2"/>
        <v>#DIV/0!</v>
      </c>
      <c r="I9" s="496">
        <f t="shared" si="3"/>
        <v>0</v>
      </c>
      <c r="K9" s="498"/>
      <c r="L9" s="499" t="e">
        <f>(Objemy!$D$4-'Měsíční pronájmy'!O9)/(1-((1+'Měsíční pronájmy'!O9)/(1+Objemy!$D$4))^'Měsíční pronájmy'!N9)</f>
        <v>#DIV/0!</v>
      </c>
      <c r="N9" s="500"/>
      <c r="O9" s="501"/>
      <c r="P9" s="502"/>
      <c r="R9" s="504" t="e">
        <f>(H9+I9)*Objemy!$D$6</f>
        <v>#DIV/0!</v>
      </c>
    </row>
    <row r="10" spans="2:18" s="487" customFormat="1" ht="12.75">
      <c r="B10" s="491" t="s">
        <v>365</v>
      </c>
      <c r="C10" s="496">
        <f>'Investice do položek pronájmů'!C5</f>
        <v>0</v>
      </c>
      <c r="D10" s="497"/>
      <c r="E10" s="496" t="e">
        <f t="shared" si="0"/>
        <v>#DIV/0!</v>
      </c>
      <c r="F10" s="496">
        <f t="shared" si="1"/>
        <v>0</v>
      </c>
      <c r="G10" s="489"/>
      <c r="H10" s="496" t="e">
        <f t="shared" si="2"/>
        <v>#DIV/0!</v>
      </c>
      <c r="I10" s="496">
        <f t="shared" si="3"/>
        <v>0</v>
      </c>
      <c r="K10" s="498"/>
      <c r="L10" s="499" t="e">
        <f>(Objemy!$D$4-'Měsíční pronájmy'!O10)/(1-((1+'Měsíční pronájmy'!O10)/(1+Objemy!$D$4))^'Měsíční pronájmy'!N10)</f>
        <v>#DIV/0!</v>
      </c>
      <c r="N10" s="500"/>
      <c r="O10" s="501"/>
      <c r="P10" s="502"/>
      <c r="R10" s="504" t="e">
        <f>(H10+I10)*Objemy!$D$6</f>
        <v>#DIV/0!</v>
      </c>
    </row>
    <row r="11" spans="2:18" s="487" customFormat="1" ht="12.75">
      <c r="B11" s="491" t="s">
        <v>379</v>
      </c>
      <c r="C11" s="496">
        <f>'Investice do položek pronájmů'!C6</f>
        <v>0</v>
      </c>
      <c r="D11" s="497"/>
      <c r="E11" s="496" t="e">
        <f t="shared" si="0"/>
        <v>#DIV/0!</v>
      </c>
      <c r="F11" s="496">
        <f t="shared" si="1"/>
        <v>0</v>
      </c>
      <c r="G11" s="489"/>
      <c r="H11" s="496" t="e">
        <f t="shared" si="2"/>
        <v>#DIV/0!</v>
      </c>
      <c r="I11" s="496">
        <f t="shared" si="3"/>
        <v>0</v>
      </c>
      <c r="K11" s="498"/>
      <c r="L11" s="499" t="e">
        <f>(Objemy!$D$4-'Měsíční pronájmy'!O11)/(1-((1+'Měsíční pronájmy'!O11)/(1+Objemy!$D$4))^'Měsíční pronájmy'!N11)</f>
        <v>#DIV/0!</v>
      </c>
      <c r="N11" s="500"/>
      <c r="O11" s="501"/>
      <c r="P11" s="502"/>
      <c r="R11" s="504" t="e">
        <f>(H11+I11)*Objemy!$D$6</f>
        <v>#DIV/0!</v>
      </c>
    </row>
    <row r="12" spans="2:18" s="487" customFormat="1" ht="12.75">
      <c r="B12" s="491" t="s">
        <v>381</v>
      </c>
      <c r="C12" s="496">
        <f>'Investice do položek pronájmů'!C7</f>
        <v>0</v>
      </c>
      <c r="D12" s="497"/>
      <c r="E12" s="496" t="e">
        <f t="shared" si="0"/>
        <v>#DIV/0!</v>
      </c>
      <c r="F12" s="496">
        <f t="shared" si="1"/>
        <v>0</v>
      </c>
      <c r="G12" s="489"/>
      <c r="H12" s="496" t="e">
        <f t="shared" si="2"/>
        <v>#DIV/0!</v>
      </c>
      <c r="I12" s="496">
        <f t="shared" si="3"/>
        <v>0</v>
      </c>
      <c r="K12" s="498"/>
      <c r="L12" s="499" t="e">
        <f>(Objemy!$D$4-'Měsíční pronájmy'!O12)/(1-((1+'Měsíční pronájmy'!O12)/(1+Objemy!$D$4))^'Měsíční pronájmy'!N12)</f>
        <v>#DIV/0!</v>
      </c>
      <c r="N12" s="500"/>
      <c r="O12" s="501"/>
      <c r="P12" s="502"/>
      <c r="R12" s="504" t="e">
        <f>(H12+I12)*Objemy!$D$6</f>
        <v>#DIV/0!</v>
      </c>
    </row>
    <row r="13" spans="2:18" s="487" customFormat="1" ht="12.75">
      <c r="B13" s="491" t="s">
        <v>383</v>
      </c>
      <c r="C13" s="496">
        <f>'Investice do položek pronájmů'!C8</f>
        <v>0</v>
      </c>
      <c r="D13" s="497"/>
      <c r="E13" s="496" t="e">
        <f t="shared" si="0"/>
        <v>#DIV/0!</v>
      </c>
      <c r="F13" s="496">
        <f t="shared" si="1"/>
        <v>0</v>
      </c>
      <c r="G13" s="489"/>
      <c r="H13" s="496" t="e">
        <f t="shared" si="2"/>
        <v>#DIV/0!</v>
      </c>
      <c r="I13" s="496">
        <f t="shared" si="3"/>
        <v>0</v>
      </c>
      <c r="K13" s="498"/>
      <c r="L13" s="499" t="e">
        <f>(Objemy!$D$4-'Měsíční pronájmy'!O13)/(1-((1+'Měsíční pronájmy'!O13)/(1+Objemy!$D$4))^'Měsíční pronájmy'!N13)</f>
        <v>#DIV/0!</v>
      </c>
      <c r="N13" s="500"/>
      <c r="O13" s="501"/>
      <c r="P13" s="502"/>
      <c r="R13" s="504" t="e">
        <f>(H13+I13)*Objemy!$D$6</f>
        <v>#DIV/0!</v>
      </c>
    </row>
    <row r="14" spans="2:18" s="487" customFormat="1" ht="12.75">
      <c r="B14" s="491" t="s">
        <v>169</v>
      </c>
      <c r="C14" s="496">
        <f>'Investice do položek pronájmů'!C9</f>
        <v>0</v>
      </c>
      <c r="D14" s="497"/>
      <c r="E14" s="496" t="e">
        <f t="shared" si="0"/>
        <v>#DIV/0!</v>
      </c>
      <c r="F14" s="496">
        <f t="shared" si="1"/>
        <v>0</v>
      </c>
      <c r="G14" s="489"/>
      <c r="H14" s="496" t="e">
        <f t="shared" si="2"/>
        <v>#DIV/0!</v>
      </c>
      <c r="I14" s="496">
        <f t="shared" si="3"/>
        <v>0</v>
      </c>
      <c r="K14" s="498"/>
      <c r="L14" s="499" t="e">
        <f>(Objemy!$D$4-'Měsíční pronájmy'!O14)/(1-((1+'Měsíční pronájmy'!O14)/(1+Objemy!$D$4))^'Měsíční pronájmy'!N14)</f>
        <v>#DIV/0!</v>
      </c>
      <c r="N14" s="500"/>
      <c r="O14" s="501"/>
      <c r="P14" s="502"/>
      <c r="R14" s="504" t="e">
        <f>(H14+I14)*Objemy!$D$6</f>
        <v>#DIV/0!</v>
      </c>
    </row>
    <row r="15" spans="2:18" s="487" customFormat="1" ht="12.75">
      <c r="B15" s="491" t="s">
        <v>171</v>
      </c>
      <c r="C15" s="496">
        <f>'Investice do položek pronájmů'!C10</f>
        <v>0</v>
      </c>
      <c r="D15" s="497"/>
      <c r="E15" s="496" t="e">
        <f t="shared" si="0"/>
        <v>#DIV/0!</v>
      </c>
      <c r="F15" s="496">
        <f t="shared" si="1"/>
        <v>0</v>
      </c>
      <c r="G15" s="489"/>
      <c r="H15" s="496" t="e">
        <f t="shared" si="2"/>
        <v>#DIV/0!</v>
      </c>
      <c r="I15" s="496">
        <f t="shared" si="3"/>
        <v>0</v>
      </c>
      <c r="K15" s="498"/>
      <c r="L15" s="499" t="e">
        <f>(Objemy!$D$4-'Měsíční pronájmy'!O15)/(1-((1+'Měsíční pronájmy'!O15)/(1+Objemy!$D$4))^'Měsíční pronájmy'!N15)</f>
        <v>#DIV/0!</v>
      </c>
      <c r="N15" s="500"/>
      <c r="O15" s="501"/>
      <c r="P15" s="502"/>
      <c r="R15" s="504" t="e">
        <f>(H15+I15)*Objemy!$D$6</f>
        <v>#DIV/0!</v>
      </c>
    </row>
    <row r="16" spans="2:18" s="487" customFormat="1" ht="12.75">
      <c r="B16" s="491" t="s">
        <v>173</v>
      </c>
      <c r="C16" s="496">
        <f>'Investice do položek pronájmů'!C11</f>
        <v>0</v>
      </c>
      <c r="D16" s="497"/>
      <c r="E16" s="496" t="e">
        <f t="shared" si="0"/>
        <v>#DIV/0!</v>
      </c>
      <c r="F16" s="496">
        <f t="shared" si="1"/>
        <v>0</v>
      </c>
      <c r="G16" s="489"/>
      <c r="H16" s="496" t="e">
        <f t="shared" si="2"/>
        <v>#DIV/0!</v>
      </c>
      <c r="I16" s="496">
        <f t="shared" si="3"/>
        <v>0</v>
      </c>
      <c r="K16" s="498"/>
      <c r="L16" s="499" t="e">
        <f>(Objemy!$D$4-'Měsíční pronájmy'!O16)/(1-((1+'Měsíční pronájmy'!O16)/(1+Objemy!$D$4))^'Měsíční pronájmy'!N16)</f>
        <v>#DIV/0!</v>
      </c>
      <c r="N16" s="500"/>
      <c r="O16" s="501"/>
      <c r="P16" s="502"/>
      <c r="R16" s="504" t="e">
        <f>(H16+I16)*Objemy!$D$6</f>
        <v>#DIV/0!</v>
      </c>
    </row>
    <row r="17" spans="2:18" s="487" customFormat="1" ht="12.75">
      <c r="B17" s="491" t="s">
        <v>175</v>
      </c>
      <c r="C17" s="496">
        <f>'Investice do položek pronájmů'!C12</f>
        <v>0</v>
      </c>
      <c r="D17" s="497"/>
      <c r="E17" s="496" t="e">
        <f t="shared" si="0"/>
        <v>#DIV/0!</v>
      </c>
      <c r="F17" s="496">
        <f t="shared" si="1"/>
        <v>0</v>
      </c>
      <c r="G17" s="489"/>
      <c r="H17" s="496" t="e">
        <f t="shared" si="2"/>
        <v>#DIV/0!</v>
      </c>
      <c r="I17" s="496">
        <f t="shared" si="3"/>
        <v>0</v>
      </c>
      <c r="K17" s="498"/>
      <c r="L17" s="499" t="e">
        <f>(Objemy!$D$4-'Měsíční pronájmy'!O17)/(1-((1+'Měsíční pronájmy'!O17)/(1+Objemy!$D$4))^'Měsíční pronájmy'!N17)</f>
        <v>#DIV/0!</v>
      </c>
      <c r="N17" s="500"/>
      <c r="O17" s="501"/>
      <c r="P17" s="502"/>
      <c r="R17" s="504" t="e">
        <f>(H17+I17)*Objemy!$D$6</f>
        <v>#DIV/0!</v>
      </c>
    </row>
    <row r="18" spans="2:18" s="487" customFormat="1" ht="12.75">
      <c r="B18" s="491" t="s">
        <v>177</v>
      </c>
      <c r="C18" s="496">
        <f>'Investice do položek pronájmů'!C13</f>
        <v>0</v>
      </c>
      <c r="D18" s="497"/>
      <c r="E18" s="496" t="e">
        <f t="shared" si="0"/>
        <v>#DIV/0!</v>
      </c>
      <c r="F18" s="496">
        <f t="shared" si="1"/>
        <v>0</v>
      </c>
      <c r="G18" s="489"/>
      <c r="H18" s="496" t="e">
        <f t="shared" si="2"/>
        <v>#DIV/0!</v>
      </c>
      <c r="I18" s="496">
        <f t="shared" si="3"/>
        <v>0</v>
      </c>
      <c r="K18" s="498"/>
      <c r="L18" s="499" t="e">
        <f>(Objemy!$D$4-'Měsíční pronájmy'!O18)/(1-((1+'Měsíční pronájmy'!O18)/(1+Objemy!$D$4))^'Měsíční pronájmy'!N18)</f>
        <v>#DIV/0!</v>
      </c>
      <c r="N18" s="500"/>
      <c r="O18" s="501"/>
      <c r="P18" s="502"/>
      <c r="R18" s="504" t="e">
        <f>(H18+I18)*Objemy!$D$6</f>
        <v>#DIV/0!</v>
      </c>
    </row>
    <row r="19" spans="2:18" s="487" customFormat="1" ht="12.75">
      <c r="B19" s="491" t="s">
        <v>179</v>
      </c>
      <c r="C19" s="496" t="e">
        <f>'Kamerový systém'!F33</f>
        <v>#DIV/0!</v>
      </c>
      <c r="D19" s="497"/>
      <c r="E19" s="496" t="e">
        <f t="shared" si="0"/>
        <v>#DIV/0!</v>
      </c>
      <c r="F19" s="496" t="e">
        <f t="shared" si="1"/>
        <v>#DIV/0!</v>
      </c>
      <c r="G19" s="489"/>
      <c r="H19" s="496" t="e">
        <f aca="true" t="shared" si="4" ref="H19:I21">E19/12</f>
        <v>#DIV/0!</v>
      </c>
      <c r="I19" s="496" t="e">
        <f t="shared" si="4"/>
        <v>#DIV/0!</v>
      </c>
      <c r="K19" s="498"/>
      <c r="L19" s="505" t="e">
        <f>(Objemy!$D$4-'Měsíční pronájmy'!O19)/(1-((1+'Měsíční pronájmy'!O19)/(1+Objemy!$D$4))^'Měsíční pronájmy'!N19)</f>
        <v>#DIV/0!</v>
      </c>
      <c r="N19" s="500"/>
      <c r="O19" s="501"/>
      <c r="P19" s="502"/>
      <c r="R19" s="504" t="e">
        <f>(H19+I19)*Objemy!$D$6</f>
        <v>#DIV/0!</v>
      </c>
    </row>
    <row r="20" spans="2:18" s="487" customFormat="1" ht="12.75">
      <c r="B20" s="491" t="s">
        <v>330</v>
      </c>
      <c r="C20" s="496" t="e">
        <f>'Investice do JTŘK'!E17</f>
        <v>#DIV/0!</v>
      </c>
      <c r="D20" s="497"/>
      <c r="E20" s="496" t="e">
        <f t="shared" si="0"/>
        <v>#DIV/0!</v>
      </c>
      <c r="F20" s="496" t="e">
        <f t="shared" si="1"/>
        <v>#DIV/0!</v>
      </c>
      <c r="G20" s="489"/>
      <c r="H20" s="496" t="e">
        <f t="shared" si="4"/>
        <v>#DIV/0!</v>
      </c>
      <c r="I20" s="496" t="e">
        <f t="shared" si="4"/>
        <v>#DIV/0!</v>
      </c>
      <c r="K20" s="506"/>
      <c r="L20" s="505" t="e">
        <f>(Objemy!$D$4-'Měsíční pronájmy'!O20)/(1-((1+'Měsíční pronájmy'!O20)/(1+Objemy!$D$4))^'Měsíční pronájmy'!N20)</f>
        <v>#DIV/0!</v>
      </c>
      <c r="M20" s="507"/>
      <c r="N20" s="508"/>
      <c r="O20" s="509"/>
      <c r="P20" s="510"/>
      <c r="R20" s="504" t="e">
        <f>(H20+I20)*Objemy!$D$6</f>
        <v>#DIV/0!</v>
      </c>
    </row>
    <row r="21" spans="2:18" s="487" customFormat="1" ht="12.75">
      <c r="B21" s="491" t="s">
        <v>323</v>
      </c>
      <c r="C21" s="511">
        <f>'Příloha 5 ceny'!C22</f>
        <v>0</v>
      </c>
      <c r="D21" s="497"/>
      <c r="E21" s="496" t="e">
        <f t="shared" si="0"/>
        <v>#DIV/0!</v>
      </c>
      <c r="F21" s="511">
        <v>0</v>
      </c>
      <c r="G21" s="489"/>
      <c r="H21" s="496" t="e">
        <f t="shared" si="4"/>
        <v>#DIV/0!</v>
      </c>
      <c r="I21" s="496">
        <f t="shared" si="4"/>
        <v>0</v>
      </c>
      <c r="K21" s="498"/>
      <c r="L21" s="499" t="e">
        <f>(Objemy!$D$4-'Měsíční pronájmy'!O21)/(1-((1+'Měsíční pronájmy'!O21)/(1+Objemy!$D$4))^'Měsíční pronájmy'!N21)</f>
        <v>#DIV/0!</v>
      </c>
      <c r="N21" s="500"/>
      <c r="O21" s="501"/>
      <c r="P21" s="502"/>
      <c r="R21" s="504" t="e">
        <f>(H21+I21)*Objemy!$D$6</f>
        <v>#DIV/0!</v>
      </c>
    </row>
    <row r="22" spans="2:18" s="487" customFormat="1" ht="12.75">
      <c r="B22" s="491" t="s">
        <v>363</v>
      </c>
      <c r="C22" s="496"/>
      <c r="D22" s="497"/>
      <c r="E22" s="496"/>
      <c r="F22" s="511">
        <f>'Příloha 5 ceny'!C23*24*365.25</f>
        <v>0</v>
      </c>
      <c r="H22" s="496"/>
      <c r="I22" s="496">
        <f>F22/12</f>
        <v>0</v>
      </c>
      <c r="K22" s="498"/>
      <c r="L22" s="499"/>
      <c r="N22" s="500"/>
      <c r="O22" s="512"/>
      <c r="P22" s="513"/>
      <c r="R22" s="504">
        <f>(H22+0)*Objemy!$D$6</f>
        <v>0</v>
      </c>
    </row>
    <row r="23" spans="2:18" s="487" customFormat="1" ht="12.75">
      <c r="B23" s="491" t="s">
        <v>367</v>
      </c>
      <c r="C23" s="496"/>
      <c r="D23" s="497"/>
      <c r="E23" s="496"/>
      <c r="F23" s="511" t="e">
        <f>'Náklady na provoz kolokačních p'!O3+'Náklady na provoz kolokačních p'!P3</f>
        <v>#DIV/0!</v>
      </c>
      <c r="H23" s="496"/>
      <c r="I23" s="496" t="e">
        <f aca="true" t="shared" si="5" ref="I23:I45">F23/12</f>
        <v>#DIV/0!</v>
      </c>
      <c r="K23" s="498"/>
      <c r="L23" s="499"/>
      <c r="N23" s="500"/>
      <c r="O23" s="512"/>
      <c r="P23" s="513"/>
      <c r="R23" s="504" t="e">
        <f>(H23+I23)*Objemy!$D$6</f>
        <v>#DIV/0!</v>
      </c>
    </row>
    <row r="24" spans="2:18" s="487" customFormat="1" ht="12.75">
      <c r="B24" s="491" t="s">
        <v>369</v>
      </c>
      <c r="C24" s="496"/>
      <c r="D24" s="497"/>
      <c r="E24" s="496"/>
      <c r="F24" s="511" t="e">
        <f>'Náklady na provoz kolokačních p'!O4+'Náklady na provoz kolokačních p'!P4</f>
        <v>#DIV/0!</v>
      </c>
      <c r="H24" s="496"/>
      <c r="I24" s="496" t="e">
        <f t="shared" si="5"/>
        <v>#DIV/0!</v>
      </c>
      <c r="K24" s="498"/>
      <c r="L24" s="499"/>
      <c r="N24" s="500"/>
      <c r="O24" s="512"/>
      <c r="P24" s="513"/>
      <c r="R24" s="504" t="e">
        <f>(H24+I24)*Objemy!$D$6</f>
        <v>#DIV/0!</v>
      </c>
    </row>
    <row r="25" spans="2:18" s="487" customFormat="1" ht="12.75">
      <c r="B25" s="491" t="s">
        <v>371</v>
      </c>
      <c r="C25" s="496"/>
      <c r="D25" s="497"/>
      <c r="E25" s="496"/>
      <c r="F25" s="511" t="e">
        <f>'Náklady na provoz kolokačních p'!O5+'Náklady na provoz kolokačních p'!P5</f>
        <v>#DIV/0!</v>
      </c>
      <c r="H25" s="496"/>
      <c r="I25" s="496" t="e">
        <f t="shared" si="5"/>
        <v>#DIV/0!</v>
      </c>
      <c r="K25" s="498"/>
      <c r="L25" s="499"/>
      <c r="N25" s="500"/>
      <c r="O25" s="512"/>
      <c r="P25" s="513"/>
      <c r="R25" s="504" t="e">
        <f>(H25+I25)*Objemy!$D$6</f>
        <v>#DIV/0!</v>
      </c>
    </row>
    <row r="26" spans="2:18" s="487" customFormat="1" ht="12.75">
      <c r="B26" s="491" t="s">
        <v>373</v>
      </c>
      <c r="C26" s="496"/>
      <c r="D26" s="497"/>
      <c r="E26" s="496"/>
      <c r="F26" s="511" t="e">
        <f>'Náklady na provoz kolokačních p'!O6+'Náklady na provoz kolokačních p'!P6</f>
        <v>#DIV/0!</v>
      </c>
      <c r="H26" s="496"/>
      <c r="I26" s="496" t="e">
        <f t="shared" si="5"/>
        <v>#DIV/0!</v>
      </c>
      <c r="K26" s="498"/>
      <c r="L26" s="499"/>
      <c r="N26" s="500"/>
      <c r="O26" s="512"/>
      <c r="P26" s="513"/>
      <c r="R26" s="504" t="e">
        <f>(H26+I26)*Objemy!$D$6</f>
        <v>#DIV/0!</v>
      </c>
    </row>
    <row r="27" spans="2:18" s="487" customFormat="1" ht="12.75">
      <c r="B27" s="491" t="s">
        <v>375</v>
      </c>
      <c r="C27" s="496"/>
      <c r="D27" s="497"/>
      <c r="E27" s="496"/>
      <c r="F27" s="511" t="e">
        <f>'Náklady na provoz kolokačních p'!O7+'Náklady na provoz kolokačních p'!P7</f>
        <v>#DIV/0!</v>
      </c>
      <c r="H27" s="496"/>
      <c r="I27" s="496" t="e">
        <f t="shared" si="5"/>
        <v>#DIV/0!</v>
      </c>
      <c r="K27" s="498"/>
      <c r="L27" s="499"/>
      <c r="N27" s="500"/>
      <c r="O27" s="512"/>
      <c r="P27" s="513"/>
      <c r="R27" s="504" t="e">
        <f>(H27+I27)*Objemy!$D$6</f>
        <v>#DIV/0!</v>
      </c>
    </row>
    <row r="28" spans="2:18" s="487" customFormat="1" ht="12.75">
      <c r="B28" s="491" t="s">
        <v>377</v>
      </c>
      <c r="C28" s="496"/>
      <c r="D28" s="497"/>
      <c r="E28" s="496"/>
      <c r="F28" s="511" t="e">
        <f>'Náklady na provoz kolokačních p'!O8+'Náklady na provoz kolokačních p'!P8</f>
        <v>#DIV/0!</v>
      </c>
      <c r="H28" s="496"/>
      <c r="I28" s="496" t="e">
        <f t="shared" si="5"/>
        <v>#DIV/0!</v>
      </c>
      <c r="K28" s="498"/>
      <c r="L28" s="499"/>
      <c r="N28" s="500"/>
      <c r="O28" s="512"/>
      <c r="P28" s="513"/>
      <c r="R28" s="504" t="e">
        <f>(H28+I28)*Objemy!$D$6</f>
        <v>#DIV/0!</v>
      </c>
    </row>
    <row r="29" spans="2:18" ht="12.75">
      <c r="B29" s="491" t="s">
        <v>418</v>
      </c>
      <c r="C29" s="496"/>
      <c r="D29" s="497"/>
      <c r="E29" s="496"/>
      <c r="F29" s="511" t="e">
        <f>'Příloha 5 ceny'!B15</f>
        <v>#DIV/0!</v>
      </c>
      <c r="G29" s="487"/>
      <c r="H29" s="496"/>
      <c r="I29" s="496" t="e">
        <f t="shared" si="5"/>
        <v>#DIV/0!</v>
      </c>
      <c r="J29" s="487"/>
      <c r="K29" s="498"/>
      <c r="L29" s="499"/>
      <c r="M29" s="487"/>
      <c r="N29" s="500"/>
      <c r="O29" s="512"/>
      <c r="P29" s="513"/>
      <c r="Q29" s="487"/>
      <c r="R29" s="504" t="e">
        <f>(H29+I29)*Objemy!$D$6</f>
        <v>#DIV/0!</v>
      </c>
    </row>
    <row r="30" spans="2:18" ht="12.75">
      <c r="B30" s="491" t="s">
        <v>419</v>
      </c>
      <c r="C30" s="496"/>
      <c r="D30" s="497"/>
      <c r="E30" s="496"/>
      <c r="F30" s="511" t="e">
        <f>'Příloha 5 ceny'!E15</f>
        <v>#DIV/0!</v>
      </c>
      <c r="G30" s="487"/>
      <c r="H30" s="496"/>
      <c r="I30" s="496" t="e">
        <f t="shared" si="5"/>
        <v>#DIV/0!</v>
      </c>
      <c r="J30" s="487"/>
      <c r="K30" s="498"/>
      <c r="L30" s="499"/>
      <c r="M30" s="487"/>
      <c r="N30" s="500"/>
      <c r="O30" s="512"/>
      <c r="P30" s="513"/>
      <c r="Q30" s="487"/>
      <c r="R30" s="504" t="e">
        <f>(H30+I30)*Objemy!$D$6</f>
        <v>#DIV/0!</v>
      </c>
    </row>
    <row r="31" spans="2:18" ht="12.75">
      <c r="B31" s="491" t="s">
        <v>417</v>
      </c>
      <c r="C31" s="496" t="e">
        <f>'Příloha 5 ceny'!I14</f>
        <v>#DIV/0!</v>
      </c>
      <c r="D31" s="497"/>
      <c r="E31" s="496" t="e">
        <f t="shared" si="0"/>
        <v>#DIV/0!</v>
      </c>
      <c r="F31" s="511" t="e">
        <f>(C31*K31)+'Příloha 5 ceny'!I12</f>
        <v>#DIV/0!</v>
      </c>
      <c r="G31" s="487"/>
      <c r="H31" s="496" t="e">
        <f>E31/12</f>
        <v>#DIV/0!</v>
      </c>
      <c r="I31" s="496" t="e">
        <f t="shared" si="5"/>
        <v>#DIV/0!</v>
      </c>
      <c r="J31" s="487"/>
      <c r="K31" s="498"/>
      <c r="L31" s="499" t="e">
        <f>(Objemy!$D$4-'Měsíční pronájmy'!O31)/(1-((1+'Měsíční pronájmy'!O31)/(1+Objemy!$D$4))^'Měsíční pronájmy'!N31)</f>
        <v>#DIV/0!</v>
      </c>
      <c r="M31" s="487"/>
      <c r="N31" s="500"/>
      <c r="O31" s="509"/>
      <c r="P31" s="510"/>
      <c r="Q31" s="487"/>
      <c r="R31" s="504" t="e">
        <f>(H31+I31)*Objemy!$D$6</f>
        <v>#DIV/0!</v>
      </c>
    </row>
    <row r="32" spans="2:18" ht="12.75">
      <c r="B32" s="491" t="s">
        <v>423</v>
      </c>
      <c r="C32" s="496"/>
      <c r="D32" s="497"/>
      <c r="E32" s="496"/>
      <c r="F32" s="511" t="e">
        <f>'Příloha 5 ceny'!S6</f>
        <v>#DIV/0!</v>
      </c>
      <c r="G32" s="487"/>
      <c r="H32" s="496"/>
      <c r="I32" s="496" t="e">
        <f t="shared" si="5"/>
        <v>#DIV/0!</v>
      </c>
      <c r="J32" s="487"/>
      <c r="K32" s="498"/>
      <c r="L32" s="499"/>
      <c r="M32" s="487"/>
      <c r="N32" s="500"/>
      <c r="O32" s="512"/>
      <c r="P32" s="513"/>
      <c r="Q32" s="487"/>
      <c r="R32" s="504" t="e">
        <f>(H32+I32)*Objemy!$D$6</f>
        <v>#DIV/0!</v>
      </c>
    </row>
    <row r="33" spans="2:18" ht="12.75">
      <c r="B33" s="491" t="s">
        <v>424</v>
      </c>
      <c r="C33" s="496"/>
      <c r="D33" s="497"/>
      <c r="E33" s="496"/>
      <c r="F33" s="511" t="e">
        <f>'Příloha 5 ceny'!S7</f>
        <v>#DIV/0!</v>
      </c>
      <c r="G33" s="487"/>
      <c r="H33" s="496"/>
      <c r="I33" s="496" t="e">
        <f t="shared" si="5"/>
        <v>#DIV/0!</v>
      </c>
      <c r="J33" s="487"/>
      <c r="K33" s="498"/>
      <c r="L33" s="499"/>
      <c r="M33" s="487"/>
      <c r="N33" s="500"/>
      <c r="O33" s="512"/>
      <c r="P33" s="513"/>
      <c r="Q33" s="487"/>
      <c r="R33" s="504" t="e">
        <f>(H33+I33)*Objemy!$D$6</f>
        <v>#DIV/0!</v>
      </c>
    </row>
    <row r="34" spans="2:18" ht="12.75">
      <c r="B34" s="491" t="s">
        <v>425</v>
      </c>
      <c r="C34" s="496"/>
      <c r="D34" s="497"/>
      <c r="E34" s="496"/>
      <c r="F34" s="511" t="e">
        <f>'Příloha 5 ceny'!S8</f>
        <v>#DIV/0!</v>
      </c>
      <c r="G34" s="487"/>
      <c r="H34" s="496"/>
      <c r="I34" s="496" t="e">
        <f t="shared" si="5"/>
        <v>#DIV/0!</v>
      </c>
      <c r="J34" s="487"/>
      <c r="K34" s="498"/>
      <c r="L34" s="499"/>
      <c r="M34" s="487"/>
      <c r="N34" s="500"/>
      <c r="O34" s="512"/>
      <c r="P34" s="513"/>
      <c r="Q34" s="487"/>
      <c r="R34" s="504" t="e">
        <f>(H34+I34)*Objemy!$D$6</f>
        <v>#DIV/0!</v>
      </c>
    </row>
    <row r="35" spans="2:18" ht="12.75">
      <c r="B35" s="491" t="s">
        <v>426</v>
      </c>
      <c r="C35" s="496"/>
      <c r="D35" s="497"/>
      <c r="E35" s="496"/>
      <c r="F35" s="511" t="e">
        <f>'Příloha 5 ceny'!S9</f>
        <v>#DIV/0!</v>
      </c>
      <c r="G35" s="487"/>
      <c r="H35" s="496"/>
      <c r="I35" s="496" t="e">
        <f t="shared" si="5"/>
        <v>#DIV/0!</v>
      </c>
      <c r="J35" s="487"/>
      <c r="K35" s="498"/>
      <c r="L35" s="499"/>
      <c r="M35" s="487"/>
      <c r="N35" s="500"/>
      <c r="O35" s="512"/>
      <c r="P35" s="513"/>
      <c r="Q35" s="487"/>
      <c r="R35" s="504" t="e">
        <f>(H35+I35)*Objemy!$D$6</f>
        <v>#DIV/0!</v>
      </c>
    </row>
    <row r="36" spans="2:18" ht="12.75">
      <c r="B36" s="491" t="s">
        <v>95</v>
      </c>
      <c r="C36" s="496"/>
      <c r="D36" s="497"/>
      <c r="E36" s="496"/>
      <c r="F36" s="511" t="e">
        <f>'Příloha 5 ceny'!S10</f>
        <v>#DIV/0!</v>
      </c>
      <c r="G36" s="487"/>
      <c r="H36" s="496"/>
      <c r="I36" s="496" t="e">
        <f t="shared" si="5"/>
        <v>#DIV/0!</v>
      </c>
      <c r="J36" s="487"/>
      <c r="K36" s="498"/>
      <c r="L36" s="499"/>
      <c r="M36" s="487"/>
      <c r="N36" s="500"/>
      <c r="O36" s="512"/>
      <c r="P36" s="513"/>
      <c r="Q36" s="487"/>
      <c r="R36" s="504" t="e">
        <f>(H36+I36)*Objemy!$D$6</f>
        <v>#DIV/0!</v>
      </c>
    </row>
    <row r="37" spans="2:18" ht="12.75">
      <c r="B37" s="491" t="s">
        <v>96</v>
      </c>
      <c r="C37" s="496"/>
      <c r="D37" s="497"/>
      <c r="E37" s="496"/>
      <c r="F37" s="511" t="e">
        <f>'Příloha 5 ceny'!S11</f>
        <v>#DIV/0!</v>
      </c>
      <c r="G37" s="487"/>
      <c r="H37" s="496"/>
      <c r="I37" s="496" t="e">
        <f t="shared" si="5"/>
        <v>#DIV/0!</v>
      </c>
      <c r="J37" s="487"/>
      <c r="K37" s="498"/>
      <c r="L37" s="499"/>
      <c r="M37" s="487"/>
      <c r="N37" s="500"/>
      <c r="O37" s="512"/>
      <c r="P37" s="513"/>
      <c r="Q37" s="487"/>
      <c r="R37" s="504" t="e">
        <f>(H37+I37)*Objemy!$D$6</f>
        <v>#DIV/0!</v>
      </c>
    </row>
    <row r="38" spans="2:18" ht="12.75">
      <c r="B38" s="491" t="s">
        <v>97</v>
      </c>
      <c r="C38" s="496" t="e">
        <f>'Příloha 5 ceny'!I14</f>
        <v>#DIV/0!</v>
      </c>
      <c r="D38" s="497"/>
      <c r="E38" s="496" t="e">
        <f t="shared" si="0"/>
        <v>#DIV/0!</v>
      </c>
      <c r="F38" s="511" t="e">
        <f>(C38*K38)+'Příloha 5 ceny'!I12</f>
        <v>#DIV/0!</v>
      </c>
      <c r="G38" s="487"/>
      <c r="H38" s="496" t="e">
        <f>E38/12</f>
        <v>#DIV/0!</v>
      </c>
      <c r="I38" s="496" t="e">
        <f t="shared" si="5"/>
        <v>#DIV/0!</v>
      </c>
      <c r="J38" s="487"/>
      <c r="K38" s="498"/>
      <c r="L38" s="499" t="e">
        <f>(Objemy!$D$4-'Měsíční pronájmy'!O38)/(1-((1+'Měsíční pronájmy'!O38)/(1+Objemy!$D$4))^'Měsíční pronájmy'!N38)</f>
        <v>#DIV/0!</v>
      </c>
      <c r="M38" s="487"/>
      <c r="N38" s="500"/>
      <c r="O38" s="509"/>
      <c r="P38" s="510"/>
      <c r="Q38" s="487"/>
      <c r="R38" s="504" t="e">
        <f>(H38+I38)*Objemy!$D$6</f>
        <v>#DIV/0!</v>
      </c>
    </row>
    <row r="39" spans="2:18" ht="12.75">
      <c r="B39" s="491" t="s">
        <v>98</v>
      </c>
      <c r="C39" s="496"/>
      <c r="D39" s="497"/>
      <c r="E39" s="496"/>
      <c r="F39" s="511" t="e">
        <f>'Příloha 5 ceny'!B15</f>
        <v>#DIV/0!</v>
      </c>
      <c r="G39" s="487"/>
      <c r="H39" s="496"/>
      <c r="I39" s="496" t="e">
        <f t="shared" si="5"/>
        <v>#DIV/0!</v>
      </c>
      <c r="J39" s="487"/>
      <c r="K39" s="498"/>
      <c r="L39" s="514"/>
      <c r="M39" s="487"/>
      <c r="N39" s="500"/>
      <c r="O39" s="512"/>
      <c r="P39" s="513"/>
      <c r="Q39" s="487"/>
      <c r="R39" s="504" t="e">
        <f>(H39+I39)*Objemy!$D$6</f>
        <v>#DIV/0!</v>
      </c>
    </row>
    <row r="40" spans="2:18" ht="12.75">
      <c r="B40" s="491" t="s">
        <v>99</v>
      </c>
      <c r="C40" s="496"/>
      <c r="D40" s="497"/>
      <c r="E40" s="496"/>
      <c r="F40" s="511">
        <f>'Příloha 5 ceny'!X6</f>
        <v>0</v>
      </c>
      <c r="G40" s="487"/>
      <c r="H40" s="496"/>
      <c r="I40" s="496">
        <f t="shared" si="5"/>
        <v>0</v>
      </c>
      <c r="J40" s="487"/>
      <c r="K40" s="498"/>
      <c r="L40" s="514"/>
      <c r="M40" s="487"/>
      <c r="N40" s="500"/>
      <c r="O40" s="512"/>
      <c r="P40" s="513"/>
      <c r="Q40" s="487"/>
      <c r="R40" s="504">
        <f>(H40+I40)*Objemy!$D$6</f>
        <v>0</v>
      </c>
    </row>
    <row r="41" spans="2:18" ht="12.75">
      <c r="B41" s="491" t="s">
        <v>100</v>
      </c>
      <c r="C41" s="496"/>
      <c r="D41" s="497"/>
      <c r="E41" s="496"/>
      <c r="F41" s="511">
        <f>'Příloha 5 ceny'!X7</f>
        <v>0</v>
      </c>
      <c r="G41" s="487"/>
      <c r="H41" s="496"/>
      <c r="I41" s="496">
        <f t="shared" si="5"/>
        <v>0</v>
      </c>
      <c r="J41" s="487"/>
      <c r="K41" s="498"/>
      <c r="L41" s="514"/>
      <c r="M41" s="487"/>
      <c r="N41" s="500"/>
      <c r="O41" s="512"/>
      <c r="P41" s="513"/>
      <c r="Q41" s="487"/>
      <c r="R41" s="504">
        <f>(H41+I41)*Objemy!$D$6</f>
        <v>0</v>
      </c>
    </row>
    <row r="42" spans="2:18" ht="12.75">
      <c r="B42" s="491" t="s">
        <v>101</v>
      </c>
      <c r="C42" s="496"/>
      <c r="D42" s="497"/>
      <c r="E42" s="496"/>
      <c r="F42" s="511">
        <f>'Příloha 5 ceny'!X8</f>
        <v>0</v>
      </c>
      <c r="G42" s="487"/>
      <c r="H42" s="496"/>
      <c r="I42" s="496">
        <f t="shared" si="5"/>
        <v>0</v>
      </c>
      <c r="J42" s="487"/>
      <c r="K42" s="498"/>
      <c r="L42" s="514"/>
      <c r="M42" s="487"/>
      <c r="N42" s="500"/>
      <c r="O42" s="512"/>
      <c r="P42" s="513"/>
      <c r="Q42" s="487"/>
      <c r="R42" s="504">
        <f>(H42+I42)*Objemy!$D$6</f>
        <v>0</v>
      </c>
    </row>
    <row r="43" spans="2:18" ht="12.75">
      <c r="B43" s="491" t="s">
        <v>102</v>
      </c>
      <c r="C43" s="496"/>
      <c r="D43" s="497"/>
      <c r="E43" s="496"/>
      <c r="F43" s="511">
        <f>'Příloha 5 ceny'!X9</f>
        <v>0</v>
      </c>
      <c r="G43" s="487"/>
      <c r="H43" s="496"/>
      <c r="I43" s="496">
        <f t="shared" si="5"/>
        <v>0</v>
      </c>
      <c r="J43" s="487"/>
      <c r="K43" s="498"/>
      <c r="L43" s="514"/>
      <c r="M43" s="487"/>
      <c r="N43" s="500"/>
      <c r="O43" s="512"/>
      <c r="P43" s="513"/>
      <c r="Q43" s="487"/>
      <c r="R43" s="504">
        <f>(H43+I43)*Objemy!$D$6</f>
        <v>0</v>
      </c>
    </row>
    <row r="44" spans="2:18" ht="12.75">
      <c r="B44" s="491" t="s">
        <v>103</v>
      </c>
      <c r="C44" s="496"/>
      <c r="D44" s="497"/>
      <c r="E44" s="496"/>
      <c r="F44" s="511">
        <f>'Příloha 5 ceny'!X10</f>
        <v>0</v>
      </c>
      <c r="G44" s="487"/>
      <c r="H44" s="496"/>
      <c r="I44" s="496">
        <f t="shared" si="5"/>
        <v>0</v>
      </c>
      <c r="J44" s="487"/>
      <c r="K44" s="498"/>
      <c r="L44" s="514"/>
      <c r="M44" s="487"/>
      <c r="N44" s="500"/>
      <c r="O44" s="512"/>
      <c r="P44" s="513"/>
      <c r="Q44" s="487"/>
      <c r="R44" s="504">
        <f>(H44+I44)*Objemy!$D$6</f>
        <v>0</v>
      </c>
    </row>
    <row r="45" spans="2:18" ht="12.75">
      <c r="B45" s="491" t="s">
        <v>104</v>
      </c>
      <c r="C45" s="496"/>
      <c r="D45" s="497"/>
      <c r="E45" s="496"/>
      <c r="F45" s="511">
        <f>'Příloha 5 ceny'!X11</f>
        <v>0</v>
      </c>
      <c r="G45" s="487"/>
      <c r="H45" s="496"/>
      <c r="I45" s="496">
        <f t="shared" si="5"/>
        <v>0</v>
      </c>
      <c r="J45" s="487"/>
      <c r="K45" s="498"/>
      <c r="L45" s="514"/>
      <c r="M45" s="487"/>
      <c r="N45" s="500"/>
      <c r="O45" s="512"/>
      <c r="P45" s="513"/>
      <c r="Q45" s="487"/>
      <c r="R45" s="504">
        <f>(H45+I45)*Objemy!$D$6</f>
        <v>0</v>
      </c>
    </row>
    <row r="48" ht="14.25">
      <c r="B48" s="31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3" r:id="rId1"/>
  <headerFooter alignWithMargins="0">
    <oddHeader>&amp;LNákladový model kolokace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9"/>
  <sheetViews>
    <sheetView showGridLines="0" workbookViewId="0" topLeftCell="K1">
      <selection activeCell="L5" sqref="L5"/>
    </sheetView>
  </sheetViews>
  <sheetFormatPr defaultColWidth="9.140625" defaultRowHeight="12.75"/>
  <cols>
    <col min="1" max="1" width="2.7109375" style="131" customWidth="1"/>
    <col min="2" max="2" width="39.57421875" style="131" customWidth="1"/>
    <col min="3" max="3" width="10.421875" style="131" customWidth="1"/>
    <col min="4" max="4" width="20.8515625" style="131" customWidth="1"/>
    <col min="5" max="5" width="18.57421875" style="131" customWidth="1"/>
    <col min="6" max="7" width="9.140625" style="131" customWidth="1"/>
    <col min="8" max="8" width="42.28125" style="131" customWidth="1"/>
    <col min="9" max="9" width="9.57421875" style="131" bestFit="1" customWidth="1"/>
    <col min="10" max="10" width="1.8515625" style="131" customWidth="1"/>
    <col min="11" max="11" width="9.140625" style="131" customWidth="1"/>
    <col min="12" max="12" width="34.28125" style="131" customWidth="1"/>
    <col min="13" max="13" width="9.57421875" style="131" bestFit="1" customWidth="1"/>
    <col min="14" max="14" width="10.7109375" style="131" bestFit="1" customWidth="1"/>
    <col min="15" max="15" width="29.00390625" style="131" bestFit="1" customWidth="1"/>
    <col min="16" max="16" width="32.28125" style="131" bestFit="1" customWidth="1"/>
    <col min="17" max="17" width="8.28125" style="131" customWidth="1"/>
    <col min="18" max="18" width="10.140625" style="131" customWidth="1"/>
    <col min="19" max="19" width="32.421875" style="131" customWidth="1"/>
    <col min="20" max="21" width="9.140625" style="131" customWidth="1"/>
    <col min="22" max="22" width="17.7109375" style="131" bestFit="1" customWidth="1"/>
    <col min="23" max="23" width="11.421875" style="131" bestFit="1" customWidth="1"/>
    <col min="24" max="24" width="27.28125" style="131" customWidth="1"/>
    <col min="25" max="25" width="31.7109375" style="131" customWidth="1"/>
    <col min="26" max="26" width="9.140625" style="131" customWidth="1"/>
    <col min="27" max="27" width="9.421875" style="131" bestFit="1" customWidth="1"/>
    <col min="28" max="16384" width="9.140625" style="131" customWidth="1"/>
  </cols>
  <sheetData>
    <row r="2" spans="2:13" ht="20.25">
      <c r="B2" s="132" t="s">
        <v>33</v>
      </c>
      <c r="E2" s="132" t="s">
        <v>441</v>
      </c>
      <c r="H2" s="144" t="s">
        <v>449</v>
      </c>
      <c r="I2"/>
      <c r="J2"/>
      <c r="K2"/>
      <c r="L2"/>
      <c r="M2"/>
    </row>
    <row r="3" spans="8:21" ht="27.75" customHeight="1" thickBot="1">
      <c r="H3" s="144"/>
      <c r="I3"/>
      <c r="J3"/>
      <c r="K3"/>
      <c r="L3"/>
      <c r="M3"/>
      <c r="O3" s="144" t="s">
        <v>111</v>
      </c>
      <c r="P3"/>
      <c r="Q3"/>
      <c r="R3"/>
      <c r="S3"/>
      <c r="U3" s="144" t="s">
        <v>113</v>
      </c>
    </row>
    <row r="4" spans="2:19" ht="10.5" customHeight="1" hidden="1" thickBot="1">
      <c r="B4" s="133" t="s">
        <v>434</v>
      </c>
      <c r="C4" s="134"/>
      <c r="E4" s="133" t="s">
        <v>434</v>
      </c>
      <c r="F4" s="134"/>
      <c r="H4" s="146" t="s">
        <v>434</v>
      </c>
      <c r="I4" s="147"/>
      <c r="J4"/>
      <c r="K4"/>
      <c r="L4"/>
      <c r="M4"/>
      <c r="O4"/>
      <c r="P4"/>
      <c r="Q4"/>
      <c r="R4"/>
      <c r="S4"/>
    </row>
    <row r="5" spans="2:24" ht="29.25" customHeight="1">
      <c r="B5" s="135" t="s">
        <v>435</v>
      </c>
      <c r="C5" s="136">
        <f>C8</f>
        <v>0</v>
      </c>
      <c r="E5" s="135" t="s">
        <v>435</v>
      </c>
      <c r="F5" s="136">
        <f>F8</f>
        <v>0</v>
      </c>
      <c r="H5" s="148" t="s">
        <v>435</v>
      </c>
      <c r="I5" s="150">
        <f>I8</f>
        <v>0</v>
      </c>
      <c r="J5"/>
      <c r="K5" s="145" t="s">
        <v>442</v>
      </c>
      <c r="L5"/>
      <c r="M5"/>
      <c r="O5" s="159" t="s">
        <v>420</v>
      </c>
      <c r="P5" s="160" t="s">
        <v>421</v>
      </c>
      <c r="Q5" s="178" t="s">
        <v>276</v>
      </c>
      <c r="R5" s="161" t="s">
        <v>422</v>
      </c>
      <c r="S5" s="162" t="s">
        <v>125</v>
      </c>
      <c r="U5" s="159" t="s">
        <v>420</v>
      </c>
      <c r="V5" s="160" t="s">
        <v>421</v>
      </c>
      <c r="W5" s="162" t="s">
        <v>114</v>
      </c>
      <c r="X5" s="162" t="s">
        <v>115</v>
      </c>
    </row>
    <row r="6" spans="2:24" ht="14.25">
      <c r="B6" s="142" t="s">
        <v>440</v>
      </c>
      <c r="C6" s="136"/>
      <c r="E6" s="142" t="s">
        <v>440</v>
      </c>
      <c r="F6" s="136"/>
      <c r="H6" s="148" t="s">
        <v>436</v>
      </c>
      <c r="I6" s="150"/>
      <c r="J6"/>
      <c r="K6" s="153" t="s">
        <v>448</v>
      </c>
      <c r="L6" s="154"/>
      <c r="M6" s="151"/>
      <c r="N6"/>
      <c r="O6" s="163" t="s">
        <v>208</v>
      </c>
      <c r="P6" s="149">
        <v>1000001</v>
      </c>
      <c r="Q6" s="149"/>
      <c r="R6" s="164" t="e">
        <f aca="true" t="shared" si="0" ref="R6:R11">Q6/$Q$6</f>
        <v>#DIV/0!</v>
      </c>
      <c r="S6" s="175" t="e">
        <f aca="true" t="shared" si="1" ref="S6:S11">R6*$R$17</f>
        <v>#DIV/0!</v>
      </c>
      <c r="U6" s="163" t="s">
        <v>208</v>
      </c>
      <c r="V6" s="149">
        <v>1000001</v>
      </c>
      <c r="W6" s="177">
        <f>Z20*$Z$16</f>
        <v>0</v>
      </c>
      <c r="X6" s="175">
        <f aca="true" t="shared" si="2" ref="X6:X11">$W$22*W6</f>
        <v>0</v>
      </c>
    </row>
    <row r="7" spans="2:24" ht="12.75" customHeight="1">
      <c r="B7" s="135" t="s">
        <v>437</v>
      </c>
      <c r="C7" s="136"/>
      <c r="E7" s="135" t="s">
        <v>437</v>
      </c>
      <c r="F7" s="136"/>
      <c r="H7" s="148" t="s">
        <v>437</v>
      </c>
      <c r="I7" s="150"/>
      <c r="J7"/>
      <c r="K7"/>
      <c r="L7"/>
      <c r="M7"/>
      <c r="N7"/>
      <c r="O7" s="163" t="s">
        <v>209</v>
      </c>
      <c r="P7" s="149">
        <v>250001</v>
      </c>
      <c r="Q7" s="149"/>
      <c r="R7" s="164" t="e">
        <f t="shared" si="0"/>
        <v>#DIV/0!</v>
      </c>
      <c r="S7" s="175" t="e">
        <f t="shared" si="1"/>
        <v>#DIV/0!</v>
      </c>
      <c r="U7" s="163" t="s">
        <v>209</v>
      </c>
      <c r="V7" s="149">
        <v>250001</v>
      </c>
      <c r="W7" s="177">
        <f>Z17*Z20</f>
        <v>0</v>
      </c>
      <c r="X7" s="175">
        <f t="shared" si="2"/>
        <v>0</v>
      </c>
    </row>
    <row r="8" spans="2:24" ht="15">
      <c r="B8" s="135" t="s">
        <v>438</v>
      </c>
      <c r="C8" s="136"/>
      <c r="E8" s="135" t="s">
        <v>438</v>
      </c>
      <c r="F8" s="136"/>
      <c r="H8" s="148" t="s">
        <v>438</v>
      </c>
      <c r="I8" s="150"/>
      <c r="J8"/>
      <c r="K8" s="145" t="s">
        <v>444</v>
      </c>
      <c r="L8"/>
      <c r="M8"/>
      <c r="N8"/>
      <c r="O8" s="163" t="s">
        <v>210</v>
      </c>
      <c r="P8" s="149">
        <v>80001</v>
      </c>
      <c r="Q8" s="149"/>
      <c r="R8" s="164" t="e">
        <f t="shared" si="0"/>
        <v>#DIV/0!</v>
      </c>
      <c r="S8" s="175" t="e">
        <f t="shared" si="1"/>
        <v>#DIV/0!</v>
      </c>
      <c r="U8" s="163" t="s">
        <v>210</v>
      </c>
      <c r="V8" s="149">
        <v>80001</v>
      </c>
      <c r="W8" s="177">
        <f>Z18*Z20</f>
        <v>0</v>
      </c>
      <c r="X8" s="175">
        <f t="shared" si="2"/>
        <v>0</v>
      </c>
    </row>
    <row r="9" spans="2:24" ht="14.25">
      <c r="B9" s="134" t="s">
        <v>439</v>
      </c>
      <c r="C9" s="137">
        <f>C5*C6*1</f>
        <v>0</v>
      </c>
      <c r="E9" s="134" t="s">
        <v>439</v>
      </c>
      <c r="F9" s="137">
        <f>F5*F6*1</f>
        <v>0</v>
      </c>
      <c r="H9" s="147" t="s">
        <v>439</v>
      </c>
      <c r="I9" s="152">
        <f>I5*I6*1</f>
        <v>0</v>
      </c>
      <c r="J9"/>
      <c r="K9" s="153" t="s">
        <v>445</v>
      </c>
      <c r="L9" s="154"/>
      <c r="M9" s="150"/>
      <c r="N9"/>
      <c r="O9" s="163" t="s">
        <v>211</v>
      </c>
      <c r="P9" s="149">
        <v>30001</v>
      </c>
      <c r="Q9" s="149"/>
      <c r="R9" s="164" t="e">
        <f t="shared" si="0"/>
        <v>#DIV/0!</v>
      </c>
      <c r="S9" s="175" t="e">
        <f t="shared" si="1"/>
        <v>#DIV/0!</v>
      </c>
      <c r="U9" s="163" t="s">
        <v>211</v>
      </c>
      <c r="V9" s="149">
        <v>30001</v>
      </c>
      <c r="W9" s="177">
        <f>Z19*Z20</f>
        <v>0</v>
      </c>
      <c r="X9" s="175">
        <f t="shared" si="2"/>
        <v>0</v>
      </c>
    </row>
    <row r="10" spans="8:24" ht="14.25">
      <c r="H10"/>
      <c r="I10"/>
      <c r="J10"/>
      <c r="K10" s="153" t="s">
        <v>446</v>
      </c>
      <c r="L10" s="154"/>
      <c r="M10" s="148"/>
      <c r="N10"/>
      <c r="O10" s="163" t="s">
        <v>212</v>
      </c>
      <c r="P10" s="149">
        <v>5001</v>
      </c>
      <c r="Q10" s="149"/>
      <c r="R10" s="164" t="e">
        <f t="shared" si="0"/>
        <v>#DIV/0!</v>
      </c>
      <c r="S10" s="175" t="e">
        <f t="shared" si="1"/>
        <v>#DIV/0!</v>
      </c>
      <c r="U10" s="163" t="s">
        <v>212</v>
      </c>
      <c r="V10" s="149">
        <v>5001</v>
      </c>
      <c r="W10" s="177">
        <f>W9</f>
        <v>0</v>
      </c>
      <c r="X10" s="175">
        <f t="shared" si="2"/>
        <v>0</v>
      </c>
    </row>
    <row r="11" spans="8:24" ht="15" thickBot="1">
      <c r="H11"/>
      <c r="I11"/>
      <c r="J11"/>
      <c r="K11" s="153" t="s">
        <v>19</v>
      </c>
      <c r="L11" s="154"/>
      <c r="M11" s="156"/>
      <c r="N11"/>
      <c r="O11" s="165" t="s">
        <v>213</v>
      </c>
      <c r="P11" s="166">
        <v>0</v>
      </c>
      <c r="Q11" s="166"/>
      <c r="R11" s="164" t="e">
        <f t="shared" si="0"/>
        <v>#DIV/0!</v>
      </c>
      <c r="S11" s="175" t="e">
        <f t="shared" si="1"/>
        <v>#DIV/0!</v>
      </c>
      <c r="U11" s="165" t="s">
        <v>213</v>
      </c>
      <c r="V11" s="166">
        <v>0</v>
      </c>
      <c r="W11" s="177">
        <f>W9</f>
        <v>0</v>
      </c>
      <c r="X11" s="175">
        <f t="shared" si="2"/>
        <v>0</v>
      </c>
    </row>
    <row r="12" spans="8:19" ht="12.75">
      <c r="H12" s="148" t="s">
        <v>118</v>
      </c>
      <c r="I12" s="183" t="e">
        <f>(I9*C13)/M13</f>
        <v>#DIV/0!</v>
      </c>
      <c r="J12"/>
      <c r="K12" s="153" t="s">
        <v>447</v>
      </c>
      <c r="L12" s="154"/>
      <c r="M12" s="157"/>
      <c r="N12"/>
      <c r="S12" s="176" t="s">
        <v>275</v>
      </c>
    </row>
    <row r="13" spans="2:14" ht="19.5" customHeight="1">
      <c r="B13" s="139" t="s">
        <v>117</v>
      </c>
      <c r="C13" s="168" t="e">
        <f>'Náklady na provoz kolokačních p'!I9+'Náklady na provoz kolokačních p'!J9</f>
        <v>#DIV/0!</v>
      </c>
      <c r="E13" s="139"/>
      <c r="F13" s="143"/>
      <c r="H13" s="148" t="s">
        <v>443</v>
      </c>
      <c r="I13" s="155">
        <f>M6</f>
        <v>0</v>
      </c>
      <c r="J13"/>
      <c r="K13" s="153" t="s">
        <v>444</v>
      </c>
      <c r="L13" s="154"/>
      <c r="M13" s="156">
        <f>M11*M12</f>
        <v>0</v>
      </c>
      <c r="N13"/>
    </row>
    <row r="14" spans="1:18" ht="24.75" customHeight="1">
      <c r="A14" s="138"/>
      <c r="B14" s="139"/>
      <c r="H14" s="148" t="s">
        <v>450</v>
      </c>
      <c r="I14" s="183" t="e">
        <f>I13/M13</f>
        <v>#DIV/0!</v>
      </c>
      <c r="J14"/>
      <c r="K14"/>
      <c r="L14"/>
      <c r="M14"/>
      <c r="N14"/>
      <c r="P14" s="167" t="s">
        <v>110</v>
      </c>
      <c r="Q14" s="167"/>
      <c r="R14" s="168"/>
    </row>
    <row r="15" spans="1:26" ht="25.5">
      <c r="A15" s="140"/>
      <c r="B15" s="179" t="e">
        <f>C13*C9</f>
        <v>#DIV/0!</v>
      </c>
      <c r="E15" s="179" t="e">
        <f>F9*C13</f>
        <v>#DIV/0!</v>
      </c>
      <c r="H15" s="180"/>
      <c r="I15" s="181"/>
      <c r="J15"/>
      <c r="K15"/>
      <c r="L15" s="196"/>
      <c r="M15"/>
      <c r="N15"/>
      <c r="P15" s="176" t="s">
        <v>124</v>
      </c>
      <c r="Q15" s="176"/>
      <c r="Y15" s="185"/>
      <c r="Z15" s="186" t="s">
        <v>133</v>
      </c>
    </row>
    <row r="16" spans="1:27" ht="12.75">
      <c r="A16" s="138"/>
      <c r="B16" s="141"/>
      <c r="H16" s="182"/>
      <c r="I16" s="182"/>
      <c r="J16"/>
      <c r="K16"/>
      <c r="L16"/>
      <c r="M16"/>
      <c r="N16"/>
      <c r="Y16" s="187" t="s">
        <v>134</v>
      </c>
      <c r="Z16" s="184"/>
      <c r="AA16" s="168">
        <f>Z16*$Z$20</f>
        <v>0</v>
      </c>
    </row>
    <row r="17" spans="1:27" ht="25.5">
      <c r="A17" s="140"/>
      <c r="J17"/>
      <c r="K17"/>
      <c r="L17"/>
      <c r="M17"/>
      <c r="N17"/>
      <c r="P17" s="167" t="s">
        <v>126</v>
      </c>
      <c r="R17" s="168">
        <f>R14/1.69</f>
        <v>0</v>
      </c>
      <c r="V17" s="133" t="s">
        <v>112</v>
      </c>
      <c r="W17" s="134"/>
      <c r="Y17" s="187" t="s">
        <v>135</v>
      </c>
      <c r="Z17" s="184"/>
      <c r="AA17" s="168">
        <f>Z17*$Z$20</f>
        <v>0</v>
      </c>
    </row>
    <row r="18" spans="1:27" ht="12.75">
      <c r="A18" s="138"/>
      <c r="J18"/>
      <c r="K18"/>
      <c r="L18"/>
      <c r="M18"/>
      <c r="N18"/>
      <c r="P18" s="176" t="s">
        <v>127</v>
      </c>
      <c r="V18" s="135" t="s">
        <v>435</v>
      </c>
      <c r="W18" s="136"/>
      <c r="Y18" s="187" t="s">
        <v>136</v>
      </c>
      <c r="Z18" s="184"/>
      <c r="AA18" s="168">
        <f>Z18*$Z$20</f>
        <v>0</v>
      </c>
    </row>
    <row r="19" spans="1:27" ht="13.5" thickBot="1">
      <c r="A19" s="140"/>
      <c r="J19"/>
      <c r="K19"/>
      <c r="L19"/>
      <c r="M19"/>
      <c r="N19"/>
      <c r="V19" s="142" t="s">
        <v>440</v>
      </c>
      <c r="W19" s="136"/>
      <c r="Y19" s="187" t="s">
        <v>137</v>
      </c>
      <c r="Z19" s="184"/>
      <c r="AA19" s="168">
        <f>Z19*$Z$20</f>
        <v>0</v>
      </c>
    </row>
    <row r="20" spans="1:26" ht="15" thickBot="1">
      <c r="A20" s="138"/>
      <c r="B20" s="231" t="s">
        <v>26</v>
      </c>
      <c r="C20" s="232"/>
      <c r="J20"/>
      <c r="N20"/>
      <c r="V20" s="135" t="s">
        <v>437</v>
      </c>
      <c r="W20" s="136"/>
      <c r="Y20" s="188" t="s">
        <v>138</v>
      </c>
      <c r="Z20" s="189"/>
    </row>
    <row r="21" spans="1:23" ht="13.5" thickBot="1">
      <c r="A21" s="140"/>
      <c r="B21" s="251" t="s">
        <v>27</v>
      </c>
      <c r="C21" s="252"/>
      <c r="J21"/>
      <c r="N21"/>
      <c r="V21" s="142" t="s">
        <v>116</v>
      </c>
      <c r="W21" s="136"/>
    </row>
    <row r="22" spans="1:23" ht="13.5" thickBot="1">
      <c r="A22" s="138"/>
      <c r="B22" s="230" t="s">
        <v>150</v>
      </c>
      <c r="C22" s="233"/>
      <c r="J22"/>
      <c r="N22"/>
      <c r="V22" s="134" t="s">
        <v>439</v>
      </c>
      <c r="W22" s="137">
        <f>W18*W19*1</f>
        <v>0</v>
      </c>
    </row>
    <row r="23" spans="1:10" ht="13.5" thickBot="1">
      <c r="A23" s="140"/>
      <c r="B23" s="251" t="s">
        <v>407</v>
      </c>
      <c r="C23" s="253"/>
      <c r="J23"/>
    </row>
    <row r="24" ht="12.75">
      <c r="J24"/>
    </row>
    <row r="25" ht="12.75">
      <c r="J25"/>
    </row>
    <row r="26" ht="12.75">
      <c r="J26"/>
    </row>
    <row r="28" ht="20.25">
      <c r="B28" s="254" t="s">
        <v>357</v>
      </c>
    </row>
    <row r="30" spans="2:3" ht="12.75">
      <c r="B30" s="255" t="s">
        <v>31</v>
      </c>
      <c r="C30" s="256"/>
    </row>
    <row r="39" ht="14.25">
      <c r="B39" s="170"/>
    </row>
  </sheetData>
  <printOptions/>
  <pageMargins left="0.75" right="0.75" top="1" bottom="1" header="0.4921259845" footer="0.4921259845"/>
  <pageSetup fitToWidth="2" fitToHeight="1" horizontalDpi="600" verticalDpi="600" orientation="landscape" paperSize="9" scale="54" r:id="rId1"/>
  <headerFooter alignWithMargins="0">
    <oddHeader>&amp;LNákladový model kolokace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G36"/>
  <sheetViews>
    <sheetView showGridLines="0" zoomScale="75" zoomScaleNormal="75" workbookViewId="0" topLeftCell="A1">
      <selection activeCell="E15" sqref="E15"/>
    </sheetView>
  </sheetViews>
  <sheetFormatPr defaultColWidth="9.140625" defaultRowHeight="12.75"/>
  <cols>
    <col min="1" max="1" width="66.421875" style="316" bestFit="1" customWidth="1"/>
    <col min="2" max="2" width="16.57421875" style="320" bestFit="1" customWidth="1"/>
    <col min="3" max="3" width="14.57421875" style="319" bestFit="1" customWidth="1"/>
    <col min="4" max="4" width="32.57421875" style="319" bestFit="1" customWidth="1"/>
    <col min="5" max="5" width="38.57421875" style="316" bestFit="1" customWidth="1"/>
    <col min="6" max="6" width="39.7109375" style="316" bestFit="1" customWidth="1"/>
    <col min="7" max="8" width="12.00390625" style="316" customWidth="1"/>
    <col min="9" max="10" width="13.57421875" style="316" bestFit="1" customWidth="1"/>
    <col min="11" max="11" width="14.28125" style="316" bestFit="1" customWidth="1"/>
    <col min="12" max="16384" width="9.140625" style="316" customWidth="1"/>
  </cols>
  <sheetData>
    <row r="1" spans="1:4" s="321" customFormat="1" ht="15.75">
      <c r="A1" s="324" t="s">
        <v>489</v>
      </c>
      <c r="B1" s="323"/>
      <c r="C1" s="322"/>
      <c r="D1" s="322"/>
    </row>
    <row r="3" spans="1:4" s="318" customFormat="1" ht="12.75">
      <c r="A3" s="325" t="s">
        <v>428</v>
      </c>
      <c r="B3" s="325" t="s">
        <v>429</v>
      </c>
      <c r="C3" s="325" t="s">
        <v>389</v>
      </c>
      <c r="D3" s="325" t="s">
        <v>390</v>
      </c>
    </row>
    <row r="4" spans="1:4" ht="12.75" customHeight="1">
      <c r="A4" s="326" t="s">
        <v>480</v>
      </c>
      <c r="B4" s="327"/>
      <c r="C4" s="328"/>
      <c r="D4" s="329">
        <f aca="true" t="shared" si="0" ref="D4:D11">B4*C4</f>
        <v>0</v>
      </c>
    </row>
    <row r="5" spans="1:4" ht="12.75" customHeight="1">
      <c r="A5" s="326" t="s">
        <v>480</v>
      </c>
      <c r="B5" s="327"/>
      <c r="C5" s="328"/>
      <c r="D5" s="329">
        <f t="shared" si="0"/>
        <v>0</v>
      </c>
    </row>
    <row r="6" spans="1:4" ht="12.75">
      <c r="A6" s="326" t="s">
        <v>480</v>
      </c>
      <c r="B6" s="327"/>
      <c r="C6" s="328"/>
      <c r="D6" s="329">
        <f t="shared" si="0"/>
        <v>0</v>
      </c>
    </row>
    <row r="7" spans="1:4" ht="14.25" customHeight="1">
      <c r="A7" s="326" t="s">
        <v>480</v>
      </c>
      <c r="B7" s="327"/>
      <c r="C7" s="328"/>
      <c r="D7" s="329">
        <f>B7*C7</f>
        <v>0</v>
      </c>
    </row>
    <row r="8" spans="1:4" ht="12.75">
      <c r="A8" s="326" t="s">
        <v>480</v>
      </c>
      <c r="B8" s="327"/>
      <c r="C8" s="328"/>
      <c r="D8" s="329">
        <f>B8*C8</f>
        <v>0</v>
      </c>
    </row>
    <row r="9" spans="1:4" ht="12.75" customHeight="1">
      <c r="A9" s="326" t="s">
        <v>480</v>
      </c>
      <c r="B9" s="327"/>
      <c r="C9" s="328"/>
      <c r="D9" s="329">
        <f t="shared" si="0"/>
        <v>0</v>
      </c>
    </row>
    <row r="10" spans="1:4" ht="12.75">
      <c r="A10" s="326" t="s">
        <v>480</v>
      </c>
      <c r="B10" s="327"/>
      <c r="C10" s="328"/>
      <c r="D10" s="329">
        <f t="shared" si="0"/>
        <v>0</v>
      </c>
    </row>
    <row r="11" spans="1:4" ht="12.75">
      <c r="A11" s="326" t="s">
        <v>480</v>
      </c>
      <c r="B11" s="327"/>
      <c r="C11" s="328"/>
      <c r="D11" s="329">
        <f t="shared" si="0"/>
        <v>0</v>
      </c>
    </row>
    <row r="12" spans="1:4" ht="12.75">
      <c r="A12" s="326" t="s">
        <v>480</v>
      </c>
      <c r="B12" s="327"/>
      <c r="C12" s="328"/>
      <c r="D12" s="329"/>
    </row>
    <row r="13" spans="1:4" s="318" customFormat="1" ht="12.75">
      <c r="A13" s="326" t="s">
        <v>480</v>
      </c>
      <c r="B13" s="327"/>
      <c r="C13" s="328"/>
      <c r="D13" s="329">
        <f>PRODUCT(B13,C13)</f>
        <v>0</v>
      </c>
    </row>
    <row r="14" spans="1:4" s="318" customFormat="1" ht="12.75">
      <c r="A14" s="326" t="s">
        <v>480</v>
      </c>
      <c r="B14" s="327"/>
      <c r="C14" s="328"/>
      <c r="D14" s="329">
        <f>PRODUCT(B14,C14)</f>
        <v>0</v>
      </c>
    </row>
    <row r="15" spans="1:4" s="318" customFormat="1" ht="12.75" customHeight="1">
      <c r="A15" s="326" t="s">
        <v>480</v>
      </c>
      <c r="B15" s="327"/>
      <c r="C15" s="328"/>
      <c r="D15" s="329">
        <f>PRODUCT(B15,C15)</f>
        <v>0</v>
      </c>
    </row>
    <row r="16" spans="1:4" s="318" customFormat="1" ht="12.75">
      <c r="A16" s="326" t="s">
        <v>480</v>
      </c>
      <c r="B16" s="327"/>
      <c r="C16" s="328"/>
      <c r="D16" s="329">
        <f>PRODUCT(B16,C16)</f>
        <v>0</v>
      </c>
    </row>
    <row r="17" spans="1:4" s="318" customFormat="1" ht="12.75">
      <c r="A17" s="326" t="s">
        <v>480</v>
      </c>
      <c r="B17" s="327"/>
      <c r="C17" s="328"/>
      <c r="D17" s="329">
        <f>PRODUCT(B17,C17)</f>
        <v>0</v>
      </c>
    </row>
    <row r="18" spans="1:4" s="318" customFormat="1" ht="12.75">
      <c r="A18" s="326" t="s">
        <v>480</v>
      </c>
      <c r="B18" s="327"/>
      <c r="C18" s="328"/>
      <c r="D18" s="329"/>
    </row>
    <row r="19" spans="1:4" s="318" customFormat="1" ht="15" customHeight="1">
      <c r="A19" s="326" t="s">
        <v>480</v>
      </c>
      <c r="B19" s="327"/>
      <c r="C19" s="330"/>
      <c r="D19" s="329">
        <f>B19*C19</f>
        <v>0</v>
      </c>
    </row>
    <row r="20" spans="1:4" ht="12.75">
      <c r="A20" s="331" t="s">
        <v>391</v>
      </c>
      <c r="B20" s="332"/>
      <c r="C20" s="333"/>
      <c r="D20" s="333">
        <f>SUM(D4:D19)</f>
        <v>0</v>
      </c>
    </row>
    <row r="22" spans="1:4" ht="12.75">
      <c r="A22" s="316" t="s">
        <v>393</v>
      </c>
      <c r="D22" s="319" t="e">
        <f>D20/G29</f>
        <v>#DIV/0!</v>
      </c>
    </row>
    <row r="26" ht="13.5" thickBot="1"/>
    <row r="27" spans="1:7" ht="13.5" thickBot="1">
      <c r="A27" s="334" t="s">
        <v>13</v>
      </c>
      <c r="B27" s="335"/>
      <c r="C27" s="336"/>
      <c r="D27" s="336"/>
      <c r="E27" s="336"/>
      <c r="F27" s="337"/>
      <c r="G27" s="338" t="s">
        <v>385</v>
      </c>
    </row>
    <row r="28" spans="1:7" ht="12.75">
      <c r="A28" s="339" t="s">
        <v>14</v>
      </c>
      <c r="B28" s="340"/>
      <c r="C28" s="341"/>
      <c r="D28" s="341"/>
      <c r="E28" s="341"/>
      <c r="F28" s="342"/>
      <c r="G28" s="343"/>
    </row>
    <row r="29" spans="1:7" ht="14.25" thickBot="1">
      <c r="A29" s="344" t="s">
        <v>490</v>
      </c>
      <c r="B29" s="345"/>
      <c r="C29" s="345"/>
      <c r="D29" s="345"/>
      <c r="E29" s="345"/>
      <c r="F29" s="345"/>
      <c r="G29" s="346" t="e">
        <f>AVERAGE(B29:F29)</f>
        <v>#DIV/0!</v>
      </c>
    </row>
    <row r="32" spans="1:7" ht="31.5" customHeight="1">
      <c r="A32" s="347" t="s">
        <v>7</v>
      </c>
      <c r="B32" s="347" t="s">
        <v>8</v>
      </c>
      <c r="C32" s="347" t="s">
        <v>9</v>
      </c>
      <c r="D32" s="347" t="s">
        <v>10</v>
      </c>
      <c r="E32" s="347" t="s">
        <v>11</v>
      </c>
      <c r="F32" s="347" t="s">
        <v>388</v>
      </c>
      <c r="G32" s="348"/>
    </row>
    <row r="33" spans="1:6" ht="12.75">
      <c r="A33" s="349" t="s">
        <v>392</v>
      </c>
      <c r="B33" s="350" t="e">
        <f>'Kamerový systém'!D22</f>
        <v>#DIV/0!</v>
      </c>
      <c r="C33" s="349" t="s">
        <v>12</v>
      </c>
      <c r="D33" s="351">
        <f>'Příloha 5 ceny'!C20</f>
        <v>0</v>
      </c>
      <c r="E33" s="350" t="e">
        <f>B33*D33</f>
        <v>#DIV/0!</v>
      </c>
      <c r="F33" s="350" t="e">
        <f>E33*Objemy!$J$18/Objemy!$J$19</f>
        <v>#DIV/0!</v>
      </c>
    </row>
    <row r="36" ht="14.25">
      <c r="A36" s="31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9" r:id="rId1"/>
  <headerFooter alignWithMargins="0">
    <oddHeader>&amp;LNákladový model kolokace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G25"/>
  <sheetViews>
    <sheetView showGridLines="0" workbookViewId="0" topLeftCell="A1">
      <pane xSplit="2" ySplit="1" topLeftCell="E2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A16" sqref="A16"/>
    </sheetView>
  </sheetViews>
  <sheetFormatPr defaultColWidth="9.140625" defaultRowHeight="12.75"/>
  <cols>
    <col min="1" max="1" width="67.421875" style="85" bestFit="1" customWidth="1"/>
    <col min="2" max="2" width="30.8515625" style="85" bestFit="1" customWidth="1"/>
    <col min="3" max="3" width="17.28125" style="85" bestFit="1" customWidth="1"/>
    <col min="4" max="4" width="17.00390625" style="84" bestFit="1" customWidth="1"/>
    <col min="5" max="5" width="21.00390625" style="85" bestFit="1" customWidth="1"/>
    <col min="6" max="6" width="20.140625" style="85" bestFit="1" customWidth="1"/>
    <col min="7" max="7" width="24.57421875" style="85" bestFit="1" customWidth="1"/>
    <col min="8" max="8" width="10.140625" style="85" bestFit="1" customWidth="1"/>
    <col min="9" max="16384" width="9.140625" style="85" customWidth="1"/>
  </cols>
  <sheetData>
    <row r="1" spans="1:7" s="88" customFormat="1" ht="12.75">
      <c r="A1" s="88" t="s">
        <v>0</v>
      </c>
      <c r="B1" s="88" t="s">
        <v>1</v>
      </c>
      <c r="C1" s="88" t="s">
        <v>2</v>
      </c>
      <c r="D1" s="89" t="s">
        <v>3</v>
      </c>
      <c r="E1" s="88" t="s">
        <v>4</v>
      </c>
      <c r="F1" s="88" t="s">
        <v>5</v>
      </c>
      <c r="G1" s="88" t="s">
        <v>6</v>
      </c>
    </row>
    <row r="2" spans="1:7" ht="12.75">
      <c r="A2" s="85" t="s">
        <v>355</v>
      </c>
      <c r="B2" s="85" t="s">
        <v>197</v>
      </c>
      <c r="C2" s="86">
        <f>G2*F2</f>
        <v>0</v>
      </c>
      <c r="D2" s="115"/>
      <c r="E2" s="90"/>
      <c r="F2" s="86">
        <f>D2*96/16</f>
        <v>0</v>
      </c>
      <c r="G2" s="118"/>
    </row>
    <row r="3" spans="1:7" ht="12.75">
      <c r="A3" s="85" t="s">
        <v>359</v>
      </c>
      <c r="B3" s="85" t="s">
        <v>198</v>
      </c>
      <c r="C3" s="86">
        <f>G3*F3</f>
        <v>0</v>
      </c>
      <c r="D3" s="115"/>
      <c r="E3" s="90"/>
      <c r="F3" s="86">
        <f>D3/16</f>
        <v>0</v>
      </c>
      <c r="G3" s="118"/>
    </row>
    <row r="4" spans="1:7" s="119" customFormat="1" ht="12.75">
      <c r="A4" s="119" t="s">
        <v>361</v>
      </c>
      <c r="B4" s="119" t="s">
        <v>199</v>
      </c>
      <c r="C4" s="120">
        <f>G4*F4+D16</f>
        <v>0</v>
      </c>
      <c r="D4" s="120"/>
      <c r="E4" s="121"/>
      <c r="F4" s="120">
        <f>D4/3</f>
        <v>0</v>
      </c>
      <c r="G4" s="118"/>
    </row>
    <row r="5" spans="1:7" s="119" customFormat="1" ht="12.75">
      <c r="A5" s="119" t="s">
        <v>365</v>
      </c>
      <c r="B5" s="193" t="s">
        <v>201</v>
      </c>
      <c r="C5" s="120">
        <f>G5*F5+D17</f>
        <v>0</v>
      </c>
      <c r="D5" s="120"/>
      <c r="E5" s="121"/>
      <c r="F5" s="120">
        <f>D5</f>
        <v>0</v>
      </c>
      <c r="G5" s="118"/>
    </row>
    <row r="6" spans="1:7" ht="12.75">
      <c r="A6" s="85" t="s">
        <v>379</v>
      </c>
      <c r="B6" s="85" t="s">
        <v>204</v>
      </c>
      <c r="C6" s="86">
        <f>G6*F6</f>
        <v>0</v>
      </c>
      <c r="D6" s="108"/>
      <c r="E6" s="90"/>
      <c r="F6" s="86">
        <f>D6</f>
        <v>0</v>
      </c>
      <c r="G6" s="119"/>
    </row>
    <row r="7" spans="1:7" s="119" customFormat="1" ht="12.75">
      <c r="A7" s="119" t="s">
        <v>381</v>
      </c>
      <c r="B7" s="119" t="s">
        <v>199</v>
      </c>
      <c r="C7" s="120">
        <f>G7*F7+D16</f>
        <v>0</v>
      </c>
      <c r="D7" s="120"/>
      <c r="E7" s="121"/>
      <c r="F7" s="120">
        <f>D7/3</f>
        <v>0</v>
      </c>
      <c r="G7" s="118"/>
    </row>
    <row r="8" spans="1:7" ht="12.75">
      <c r="A8" s="85" t="s">
        <v>383</v>
      </c>
      <c r="B8" s="85" t="s">
        <v>198</v>
      </c>
      <c r="C8" s="86">
        <f>G8*F8</f>
        <v>0</v>
      </c>
      <c r="D8" s="115"/>
      <c r="E8" s="90"/>
      <c r="F8" s="86">
        <f>D8/16</f>
        <v>0</v>
      </c>
      <c r="G8" s="118"/>
    </row>
    <row r="9" spans="1:7" s="119" customFormat="1" ht="12.75">
      <c r="A9" s="119" t="s">
        <v>169</v>
      </c>
      <c r="B9" s="119" t="s">
        <v>197</v>
      </c>
      <c r="C9" s="120">
        <f>G9*F9</f>
        <v>0</v>
      </c>
      <c r="D9" s="120"/>
      <c r="E9" s="121"/>
      <c r="F9" s="120">
        <f>D9*96/24</f>
        <v>0</v>
      </c>
      <c r="G9" s="118"/>
    </row>
    <row r="10" spans="1:7" ht="12.75">
      <c r="A10" s="85" t="s">
        <v>171</v>
      </c>
      <c r="B10" s="85" t="s">
        <v>197</v>
      </c>
      <c r="C10" s="86">
        <f>G10*F10</f>
        <v>0</v>
      </c>
      <c r="D10" s="115"/>
      <c r="E10" s="90"/>
      <c r="F10" s="86">
        <f>D10*96/16</f>
        <v>0</v>
      </c>
      <c r="G10" s="118"/>
    </row>
    <row r="11" spans="1:7" ht="12.75">
      <c r="A11" s="85" t="s">
        <v>173</v>
      </c>
      <c r="B11" s="85" t="s">
        <v>197</v>
      </c>
      <c r="C11" s="86">
        <f>G11*F11</f>
        <v>0</v>
      </c>
      <c r="D11" s="115"/>
      <c r="E11" s="90"/>
      <c r="F11" s="86">
        <f>D11*96/24</f>
        <v>0</v>
      </c>
      <c r="G11" s="118"/>
    </row>
    <row r="12" spans="1:7" ht="12.75">
      <c r="A12" s="85" t="s">
        <v>175</v>
      </c>
      <c r="B12" s="85" t="s">
        <v>197</v>
      </c>
      <c r="C12" s="86">
        <f>G12*F12</f>
        <v>0</v>
      </c>
      <c r="D12" s="115"/>
      <c r="E12" s="90"/>
      <c r="F12" s="86">
        <f>D12*96/16</f>
        <v>0</v>
      </c>
      <c r="G12" s="118"/>
    </row>
    <row r="13" spans="1:7" ht="12.75">
      <c r="A13" s="85" t="s">
        <v>177</v>
      </c>
      <c r="B13" s="85" t="s">
        <v>201</v>
      </c>
      <c r="C13" s="86">
        <f>G13*F13+D17</f>
        <v>0</v>
      </c>
      <c r="D13" s="115"/>
      <c r="E13" s="90"/>
      <c r="F13" s="86">
        <f>D13</f>
        <v>0</v>
      </c>
      <c r="G13" s="118"/>
    </row>
    <row r="14" spans="3:7" ht="12.75">
      <c r="C14" s="86"/>
      <c r="D14" s="115"/>
      <c r="E14" s="90"/>
      <c r="F14" s="86"/>
      <c r="G14" s="118"/>
    </row>
    <row r="15" ht="12" customHeight="1"/>
    <row r="16" spans="1:4" ht="12" customHeight="1">
      <c r="A16" s="91" t="s">
        <v>20</v>
      </c>
      <c r="D16" s="105"/>
    </row>
    <row r="17" spans="1:4" ht="12" customHeight="1">
      <c r="A17" s="92" t="s">
        <v>21</v>
      </c>
      <c r="D17" s="105"/>
    </row>
    <row r="20" ht="14.25">
      <c r="A20" s="170"/>
    </row>
    <row r="21" spans="1:2" ht="12.75">
      <c r="A21" s="190"/>
      <c r="B21" s="191"/>
    </row>
    <row r="22" spans="1:2" ht="15.75">
      <c r="A22" s="192"/>
      <c r="B22" s="190"/>
    </row>
    <row r="23" spans="1:2" ht="15.75">
      <c r="A23" s="192"/>
      <c r="B23" s="190"/>
    </row>
    <row r="24" ht="12.75">
      <c r="D24" s="89"/>
    </row>
    <row r="25" ht="12.75">
      <c r="A25" s="87"/>
    </row>
  </sheetData>
  <printOptions/>
  <pageMargins left="0.3937007874015748" right="0.3937007874015748" top="0.5905511811023623" bottom="0.5905511811023623" header="0.15748031496062992" footer="0.15748031496062992"/>
  <pageSetup fitToHeight="1" fitToWidth="1" horizontalDpi="600" verticalDpi="600" orientation="landscape" paperSize="9" scale="71" r:id="rId1"/>
  <headerFooter alignWithMargins="0">
    <oddHeader>&amp;LNákladový model kolokace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R29"/>
  <sheetViews>
    <sheetView showGridLines="0" workbookViewId="0" topLeftCell="A1">
      <pane xSplit="2" topLeftCell="C1" activePane="topRight" state="frozen"/>
      <selection pane="topLeft" activeCell="M50" sqref="M50"/>
      <selection pane="topRight" activeCell="O1" sqref="O1"/>
    </sheetView>
  </sheetViews>
  <sheetFormatPr defaultColWidth="9.140625" defaultRowHeight="12.75"/>
  <cols>
    <col min="1" max="1" width="38.421875" style="85" bestFit="1" customWidth="1"/>
    <col min="2" max="2" width="9.421875" style="85" customWidth="1"/>
    <col min="3" max="3" width="11.7109375" style="85" customWidth="1"/>
    <col min="4" max="4" width="16.57421875" style="94" customWidth="1"/>
    <col min="5" max="5" width="15.57421875" style="94" customWidth="1"/>
    <col min="6" max="6" width="1.57421875" style="85" customWidth="1"/>
    <col min="7" max="7" width="11.140625" style="94" customWidth="1"/>
    <col min="8" max="8" width="1.421875" style="85" customWidth="1"/>
    <col min="9" max="10" width="13.421875" style="94" customWidth="1"/>
    <col min="11" max="11" width="1.421875" style="85" customWidth="1"/>
    <col min="12" max="13" width="13.421875" style="94" customWidth="1"/>
    <col min="14" max="14" width="1.421875" style="85" customWidth="1"/>
    <col min="15" max="16" width="13.421875" style="94" customWidth="1"/>
    <col min="17" max="17" width="1.421875" style="85" customWidth="1"/>
    <col min="18" max="18" width="17.421875" style="94" customWidth="1"/>
    <col min="19" max="19" width="15.140625" style="85" customWidth="1"/>
    <col min="20" max="20" width="1.421875" style="85" customWidth="1"/>
    <col min="21" max="16384" width="9.140625" style="85" customWidth="1"/>
  </cols>
  <sheetData>
    <row r="1" spans="1:18" ht="13.5" thickBot="1">
      <c r="A1" s="85" t="s">
        <v>394</v>
      </c>
      <c r="D1" s="95" t="s">
        <v>481</v>
      </c>
      <c r="E1" s="95" t="s">
        <v>481</v>
      </c>
      <c r="G1" s="95" t="s">
        <v>481</v>
      </c>
      <c r="I1" s="95" t="s">
        <v>481</v>
      </c>
      <c r="J1" s="95" t="s">
        <v>481</v>
      </c>
      <c r="L1" s="95" t="s">
        <v>481</v>
      </c>
      <c r="M1" s="95" t="s">
        <v>481</v>
      </c>
      <c r="O1" s="95" t="s">
        <v>481</v>
      </c>
      <c r="P1" s="95" t="s">
        <v>481</v>
      </c>
      <c r="R1" s="85"/>
    </row>
    <row r="2" spans="1:18" ht="51.75" thickBot="1">
      <c r="A2" s="113" t="s">
        <v>395</v>
      </c>
      <c r="B2" s="114" t="s">
        <v>396</v>
      </c>
      <c r="C2" s="308" t="s">
        <v>397</v>
      </c>
      <c r="D2" s="305" t="s">
        <v>402</v>
      </c>
      <c r="E2" s="305" t="s">
        <v>28</v>
      </c>
      <c r="F2" s="93"/>
      <c r="G2" s="103" t="s">
        <v>398</v>
      </c>
      <c r="H2" s="93"/>
      <c r="I2" s="104" t="s">
        <v>401</v>
      </c>
      <c r="J2" s="102" t="s">
        <v>399</v>
      </c>
      <c r="K2" s="93"/>
      <c r="L2" s="109" t="s">
        <v>403</v>
      </c>
      <c r="M2" s="110" t="s">
        <v>404</v>
      </c>
      <c r="N2" s="93"/>
      <c r="O2" s="104" t="s">
        <v>405</v>
      </c>
      <c r="P2" s="102" t="s">
        <v>406</v>
      </c>
      <c r="Q2" s="93"/>
      <c r="R2" s="85"/>
    </row>
    <row r="3" spans="1:16" ht="12.75">
      <c r="A3" s="96" t="s">
        <v>400</v>
      </c>
      <c r="B3" s="97" t="s">
        <v>208</v>
      </c>
      <c r="C3" s="309"/>
      <c r="D3" s="306"/>
      <c r="E3" s="107"/>
      <c r="G3" s="106"/>
      <c r="I3" s="98" t="e">
        <f aca="true" t="shared" si="0" ref="I3:I9">D3/G3</f>
        <v>#DIV/0!</v>
      </c>
      <c r="J3" s="99" t="e">
        <f aca="true" t="shared" si="1" ref="J3:J8">E3/G3</f>
        <v>#DIV/0!</v>
      </c>
      <c r="L3" s="111" t="e">
        <f>I3*'Příloha 5 ceny'!$C$20</f>
        <v>#DIV/0!</v>
      </c>
      <c r="M3" s="112" t="e">
        <f>J3*'Příloha 5 ceny'!$C$20</f>
        <v>#DIV/0!</v>
      </c>
      <c r="O3" s="98" t="e">
        <f>L3*Objemy!$J$18/Objemy!$J$19</f>
        <v>#DIV/0!</v>
      </c>
      <c r="P3" s="98" t="e">
        <f>M3*Objemy!$J$18/Objemy!$J$19</f>
        <v>#DIV/0!</v>
      </c>
    </row>
    <row r="4" spans="1:16" ht="12.75">
      <c r="A4" s="96" t="s">
        <v>400</v>
      </c>
      <c r="B4" s="97" t="s">
        <v>209</v>
      </c>
      <c r="C4" s="310"/>
      <c r="D4" s="307"/>
      <c r="E4" s="107"/>
      <c r="G4" s="106"/>
      <c r="I4" s="98" t="e">
        <f t="shared" si="0"/>
        <v>#DIV/0!</v>
      </c>
      <c r="J4" s="99" t="e">
        <f t="shared" si="1"/>
        <v>#DIV/0!</v>
      </c>
      <c r="L4" s="98" t="e">
        <f>I4*'Příloha 5 ceny'!$C$20</f>
        <v>#DIV/0!</v>
      </c>
      <c r="M4" s="99" t="e">
        <f>J4*'Příloha 5 ceny'!$C$20</f>
        <v>#DIV/0!</v>
      </c>
      <c r="O4" s="98" t="e">
        <f>L4*Objemy!$J$18/Objemy!$J$19</f>
        <v>#DIV/0!</v>
      </c>
      <c r="P4" s="99" t="e">
        <f>M4*Objemy!$J$18/Objemy!$J$19</f>
        <v>#DIV/0!</v>
      </c>
    </row>
    <row r="5" spans="1:16" ht="12.75">
      <c r="A5" s="96" t="s">
        <v>400</v>
      </c>
      <c r="B5" s="97" t="s">
        <v>210</v>
      </c>
      <c r="C5" s="310"/>
      <c r="D5" s="307"/>
      <c r="E5" s="107"/>
      <c r="G5" s="106"/>
      <c r="I5" s="98" t="e">
        <f t="shared" si="0"/>
        <v>#DIV/0!</v>
      </c>
      <c r="J5" s="99" t="e">
        <f t="shared" si="1"/>
        <v>#DIV/0!</v>
      </c>
      <c r="L5" s="98" t="e">
        <f>I5*'Příloha 5 ceny'!$C$20</f>
        <v>#DIV/0!</v>
      </c>
      <c r="M5" s="99" t="e">
        <f>J5*'Příloha 5 ceny'!$C$20</f>
        <v>#DIV/0!</v>
      </c>
      <c r="O5" s="98" t="e">
        <f>L5*Objemy!$J$18/Objemy!$J$19</f>
        <v>#DIV/0!</v>
      </c>
      <c r="P5" s="99" t="e">
        <f>M5*Objemy!$J$18/Objemy!$J$19</f>
        <v>#DIV/0!</v>
      </c>
    </row>
    <row r="6" spans="1:16" ht="12.75">
      <c r="A6" s="96" t="s">
        <v>400</v>
      </c>
      <c r="B6" s="97" t="s">
        <v>211</v>
      </c>
      <c r="C6" s="310"/>
      <c r="D6" s="307"/>
      <c r="E6" s="107"/>
      <c r="G6" s="106"/>
      <c r="I6" s="98" t="e">
        <f t="shared" si="0"/>
        <v>#DIV/0!</v>
      </c>
      <c r="J6" s="99" t="e">
        <f t="shared" si="1"/>
        <v>#DIV/0!</v>
      </c>
      <c r="L6" s="98" t="e">
        <f>I6*'Příloha 5 ceny'!$C$20</f>
        <v>#DIV/0!</v>
      </c>
      <c r="M6" s="99" t="e">
        <f>J6*'Příloha 5 ceny'!$C$20</f>
        <v>#DIV/0!</v>
      </c>
      <c r="O6" s="98" t="e">
        <f>L6*Objemy!$J$18/Objemy!$J$19</f>
        <v>#DIV/0!</v>
      </c>
      <c r="P6" s="99" t="e">
        <f>M6*Objemy!$J$18/Objemy!$J$19</f>
        <v>#DIV/0!</v>
      </c>
    </row>
    <row r="7" spans="1:16" ht="12.75">
      <c r="A7" s="96" t="s">
        <v>400</v>
      </c>
      <c r="B7" s="97" t="s">
        <v>212</v>
      </c>
      <c r="C7" s="310"/>
      <c r="D7" s="307"/>
      <c r="E7" s="107"/>
      <c r="G7" s="106"/>
      <c r="I7" s="98" t="e">
        <f t="shared" si="0"/>
        <v>#DIV/0!</v>
      </c>
      <c r="J7" s="99" t="e">
        <f t="shared" si="1"/>
        <v>#DIV/0!</v>
      </c>
      <c r="L7" s="98" t="e">
        <f>I7*'Příloha 5 ceny'!$C$20</f>
        <v>#DIV/0!</v>
      </c>
      <c r="M7" s="99" t="e">
        <f>J7*'Příloha 5 ceny'!$C$20</f>
        <v>#DIV/0!</v>
      </c>
      <c r="O7" s="98" t="e">
        <f>L7*Objemy!$J$18/Objemy!$J$19</f>
        <v>#DIV/0!</v>
      </c>
      <c r="P7" s="99" t="e">
        <f>M7*Objemy!$J$18/Objemy!$J$19</f>
        <v>#DIV/0!</v>
      </c>
    </row>
    <row r="8" spans="1:16" ht="13.5" thickBot="1">
      <c r="A8" s="96" t="s">
        <v>400</v>
      </c>
      <c r="B8" s="97" t="s">
        <v>213</v>
      </c>
      <c r="C8" s="310"/>
      <c r="D8" s="307"/>
      <c r="E8" s="107"/>
      <c r="G8" s="234"/>
      <c r="I8" s="99" t="e">
        <f t="shared" si="0"/>
        <v>#DIV/0!</v>
      </c>
      <c r="J8" s="99" t="e">
        <f t="shared" si="1"/>
        <v>#DIV/0!</v>
      </c>
      <c r="L8" s="100" t="e">
        <f>I8*'Příloha 5 ceny'!$C$20</f>
        <v>#DIV/0!</v>
      </c>
      <c r="M8" s="101" t="e">
        <f>J8*'Příloha 5 ceny'!$C$20</f>
        <v>#DIV/0!</v>
      </c>
      <c r="O8" s="100" t="e">
        <f>L8*Objemy!$J$18/Objemy!$J$19</f>
        <v>#DIV/0!</v>
      </c>
      <c r="P8" s="101" t="e">
        <f>M8*Objemy!$J$18/Objemy!$J$19</f>
        <v>#DIV/0!</v>
      </c>
    </row>
    <row r="9" spans="4:10" ht="13.5" thickBot="1">
      <c r="D9" s="100">
        <f>SUM(D3:D8)</f>
        <v>0</v>
      </c>
      <c r="E9" s="100">
        <f>SUM(E3:E8)</f>
        <v>0</v>
      </c>
      <c r="G9" s="100">
        <f>SUM(G3:G8)</f>
        <v>0</v>
      </c>
      <c r="I9" s="100" t="e">
        <f t="shared" si="0"/>
        <v>#DIV/0!</v>
      </c>
      <c r="J9" s="100" t="e">
        <f>E9/G9</f>
        <v>#DIV/0!</v>
      </c>
    </row>
    <row r="10" spans="4:5" ht="12.75">
      <c r="D10" s="122"/>
      <c r="E10" s="116"/>
    </row>
    <row r="12" ht="14.25">
      <c r="A12" s="170"/>
    </row>
    <row r="14" spans="3:10" ht="12.75">
      <c r="C14" s="158"/>
      <c r="D14" s="226"/>
      <c r="E14" s="226"/>
      <c r="F14" s="158"/>
      <c r="G14" s="226"/>
      <c r="H14" s="158"/>
      <c r="I14" s="224"/>
      <c r="J14" s="227"/>
    </row>
    <row r="15" spans="3:10" ht="12.75">
      <c r="C15" s="158"/>
      <c r="D15" s="228"/>
      <c r="E15" s="226"/>
      <c r="F15" s="158"/>
      <c r="G15" s="226"/>
      <c r="H15" s="158"/>
      <c r="I15" s="224"/>
      <c r="J15" s="225"/>
    </row>
    <row r="16" spans="3:10" ht="12.75">
      <c r="C16" s="158"/>
      <c r="D16" s="229"/>
      <c r="E16" s="226"/>
      <c r="F16" s="158"/>
      <c r="G16" s="226"/>
      <c r="H16" s="158"/>
      <c r="I16" s="224"/>
      <c r="J16" s="225"/>
    </row>
    <row r="17" spans="3:10" ht="12.75">
      <c r="C17" s="158"/>
      <c r="D17" s="229"/>
      <c r="E17" s="226"/>
      <c r="F17" s="158"/>
      <c r="G17" s="226"/>
      <c r="H17" s="158"/>
      <c r="I17" s="224"/>
      <c r="J17" s="225"/>
    </row>
    <row r="18" spans="3:10" ht="12.75">
      <c r="C18" s="158"/>
      <c r="D18" s="229"/>
      <c r="E18" s="226"/>
      <c r="F18" s="158"/>
      <c r="G18" s="226"/>
      <c r="H18" s="158"/>
      <c r="I18" s="224"/>
      <c r="J18" s="225"/>
    </row>
    <row r="19" spans="3:10" ht="12.75">
      <c r="C19" s="158"/>
      <c r="D19" s="229"/>
      <c r="E19" s="226"/>
      <c r="F19" s="158"/>
      <c r="G19" s="226"/>
      <c r="H19" s="158"/>
      <c r="I19" s="224"/>
      <c r="J19" s="225"/>
    </row>
    <row r="20" spans="3:10" ht="12.75">
      <c r="C20" s="158"/>
      <c r="D20" s="229"/>
      <c r="E20" s="226"/>
      <c r="F20" s="158"/>
      <c r="G20" s="226"/>
      <c r="H20" s="158"/>
      <c r="I20" s="224"/>
      <c r="J20" s="225"/>
    </row>
    <row r="21" spans="3:10" ht="12.75">
      <c r="C21" s="158"/>
      <c r="D21" s="229"/>
      <c r="E21" s="226"/>
      <c r="F21" s="158"/>
      <c r="G21" s="226"/>
      <c r="H21" s="158"/>
      <c r="I21" s="226"/>
      <c r="J21" s="226"/>
    </row>
    <row r="22" spans="3:10" ht="12.75">
      <c r="C22" s="158"/>
      <c r="D22" s="229"/>
      <c r="E22" s="226"/>
      <c r="F22" s="158"/>
      <c r="G22" s="226"/>
      <c r="H22" s="158"/>
      <c r="I22" s="226"/>
      <c r="J22" s="226"/>
    </row>
    <row r="23" spans="3:10" ht="12.75">
      <c r="C23" s="158"/>
      <c r="D23" s="229"/>
      <c r="E23" s="226"/>
      <c r="F23" s="158"/>
      <c r="G23" s="226"/>
      <c r="H23" s="158"/>
      <c r="I23" s="226"/>
      <c r="J23" s="226"/>
    </row>
    <row r="24" spans="3:10" ht="12.75">
      <c r="C24" s="158"/>
      <c r="D24" s="229"/>
      <c r="E24" s="226"/>
      <c r="F24" s="158"/>
      <c r="G24" s="226"/>
      <c r="H24" s="158"/>
      <c r="I24" s="226"/>
      <c r="J24" s="226"/>
    </row>
    <row r="25" spans="3:10" ht="12.75">
      <c r="C25" s="158"/>
      <c r="D25" s="226"/>
      <c r="E25" s="226"/>
      <c r="F25" s="158"/>
      <c r="G25" s="226"/>
      <c r="H25" s="158"/>
      <c r="I25" s="226"/>
      <c r="J25" s="226"/>
    </row>
    <row r="26" spans="3:10" ht="12.75">
      <c r="C26" s="158"/>
      <c r="D26" s="226"/>
      <c r="E26" s="226"/>
      <c r="F26" s="158"/>
      <c r="G26" s="226"/>
      <c r="H26" s="158"/>
      <c r="I26" s="226"/>
      <c r="J26" s="226"/>
    </row>
    <row r="27" spans="3:10" ht="12.75">
      <c r="C27" s="158"/>
      <c r="D27" s="226"/>
      <c r="E27" s="226"/>
      <c r="F27" s="158"/>
      <c r="G27" s="226"/>
      <c r="H27" s="158"/>
      <c r="I27" s="226"/>
      <c r="J27" s="226"/>
    </row>
    <row r="28" spans="3:10" ht="12.75">
      <c r="C28" s="158"/>
      <c r="D28" s="226"/>
      <c r="E28" s="226"/>
      <c r="F28" s="158"/>
      <c r="G28" s="226"/>
      <c r="H28" s="158"/>
      <c r="I28" s="226"/>
      <c r="J28" s="226"/>
    </row>
    <row r="29" spans="3:10" ht="12.75">
      <c r="C29" s="158"/>
      <c r="D29" s="226"/>
      <c r="E29" s="226"/>
      <c r="F29" s="158"/>
      <c r="G29" s="226"/>
      <c r="H29" s="158"/>
      <c r="I29" s="226"/>
      <c r="J29" s="226"/>
    </row>
  </sheetData>
  <printOptions/>
  <pageMargins left="0" right="0" top="1.44" bottom="0" header="0.15748031496062992" footer="0.15748031496062992"/>
  <pageSetup fitToHeight="1" fitToWidth="1" horizontalDpi="600" verticalDpi="600" orientation="landscape" paperSize="9" scale="71" r:id="rId1"/>
  <headerFooter alignWithMargins="0">
    <oddHeader>&amp;LNákladový model kolokace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B2:E21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.8515625" style="235" customWidth="1"/>
    <col min="2" max="2" width="22.7109375" style="235" customWidth="1"/>
    <col min="3" max="3" width="33.57421875" style="235" customWidth="1"/>
    <col min="4" max="4" width="12.7109375" style="235" customWidth="1"/>
    <col min="5" max="5" width="13.8515625" style="235" customWidth="1"/>
    <col min="6" max="16384" width="9.140625" style="235" customWidth="1"/>
  </cols>
  <sheetData>
    <row r="2" ht="20.25">
      <c r="B2" s="236" t="s">
        <v>330</v>
      </c>
    </row>
    <row r="4" spans="2:5" s="237" customFormat="1" ht="12.75">
      <c r="B4" s="238" t="s">
        <v>328</v>
      </c>
      <c r="C4" s="238" t="s">
        <v>14</v>
      </c>
      <c r="D4" s="238" t="s">
        <v>329</v>
      </c>
      <c r="E4" s="238" t="s">
        <v>29</v>
      </c>
    </row>
    <row r="5" spans="2:5" ht="12.75">
      <c r="B5" s="239"/>
      <c r="C5" s="239"/>
      <c r="D5" s="240"/>
      <c r="E5" s="241"/>
    </row>
    <row r="6" spans="2:5" ht="12.75">
      <c r="B6" s="242"/>
      <c r="C6" s="242"/>
      <c r="D6" s="240"/>
      <c r="E6" s="241"/>
    </row>
    <row r="7" spans="2:5" ht="12.75">
      <c r="B7" s="242"/>
      <c r="C7" s="242"/>
      <c r="D7" s="240"/>
      <c r="E7" s="241"/>
    </row>
    <row r="8" spans="2:5" ht="12.75">
      <c r="B8" s="242"/>
      <c r="C8" s="242"/>
      <c r="D8" s="240"/>
      <c r="E8" s="241"/>
    </row>
    <row r="9" spans="2:5" ht="12.75">
      <c r="B9" s="242"/>
      <c r="C9" s="242"/>
      <c r="D9" s="240"/>
      <c r="E9" s="241"/>
    </row>
    <row r="10" spans="2:5" ht="12.75">
      <c r="B10" s="242"/>
      <c r="C10" s="242"/>
      <c r="D10" s="240"/>
      <c r="E10" s="241"/>
    </row>
    <row r="11" spans="2:5" ht="12.75">
      <c r="B11" s="242"/>
      <c r="C11" s="242"/>
      <c r="D11" s="240"/>
      <c r="E11" s="241"/>
    </row>
    <row r="12" spans="2:5" ht="12.75">
      <c r="B12" s="242"/>
      <c r="C12" s="242"/>
      <c r="D12" s="240"/>
      <c r="E12" s="241"/>
    </row>
    <row r="13" spans="2:5" ht="12" customHeight="1">
      <c r="B13" s="242"/>
      <c r="C13" s="242"/>
      <c r="D13" s="240"/>
      <c r="E13" s="241"/>
    </row>
    <row r="14" spans="2:5" ht="12.75">
      <c r="B14" s="242"/>
      <c r="C14" s="242"/>
      <c r="D14" s="240"/>
      <c r="E14" s="241"/>
    </row>
    <row r="15" spans="2:5" ht="12.75">
      <c r="B15" s="242"/>
      <c r="C15" s="242"/>
      <c r="D15" s="240"/>
      <c r="E15" s="241"/>
    </row>
    <row r="16" spans="2:5" ht="12.75">
      <c r="B16" s="243"/>
      <c r="C16" s="244" t="s">
        <v>287</v>
      </c>
      <c r="D16" s="245">
        <f>SUM(D5:D15)</f>
        <v>0</v>
      </c>
      <c r="E16" s="246">
        <f>SUM(E5:E15)</f>
        <v>0</v>
      </c>
    </row>
    <row r="17" spans="2:5" ht="12.75">
      <c r="B17" s="243"/>
      <c r="C17" s="247" t="s">
        <v>30</v>
      </c>
      <c r="D17" s="248"/>
      <c r="E17" s="249" t="e">
        <f>D16/E16</f>
        <v>#DIV/0!</v>
      </c>
    </row>
    <row r="21" spans="2:3" ht="12.75">
      <c r="B21" s="250"/>
      <c r="C21" s="250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&amp;LNákladový model kolokace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E112"/>
  <sheetViews>
    <sheetView showGridLines="0" zoomScale="75" zoomScaleNormal="75" workbookViewId="0" topLeftCell="A1">
      <selection activeCell="C32" sqref="C32"/>
    </sheetView>
  </sheetViews>
  <sheetFormatPr defaultColWidth="9.140625" defaultRowHeight="12.75"/>
  <cols>
    <col min="1" max="1" width="3.00390625" style="171" customWidth="1"/>
    <col min="2" max="2" width="16.8515625" style="171" customWidth="1"/>
    <col min="3" max="3" width="96.00390625" style="171" customWidth="1"/>
    <col min="4" max="4" width="46.140625" style="171" customWidth="1"/>
    <col min="5" max="5" width="20.57421875" style="197" bestFit="1" customWidth="1"/>
    <col min="6" max="16384" width="9.140625" style="171" customWidth="1"/>
  </cols>
  <sheetData>
    <row r="1" spans="2:5" ht="20.25">
      <c r="B1" s="169" t="s">
        <v>60</v>
      </c>
      <c r="C1" s="170"/>
      <c r="D1" s="170"/>
      <c r="E1" s="198"/>
    </row>
    <row r="2" spans="2:5" ht="14.25">
      <c r="B2" s="170"/>
      <c r="C2" s="170"/>
      <c r="D2" s="170"/>
      <c r="E2" s="198"/>
    </row>
    <row r="3" spans="2:5" ht="26.25" customHeight="1">
      <c r="B3" s="194" t="s">
        <v>343</v>
      </c>
      <c r="C3" s="194" t="s">
        <v>339</v>
      </c>
      <c r="D3" s="194" t="s">
        <v>344</v>
      </c>
      <c r="E3" s="199" t="s">
        <v>345</v>
      </c>
    </row>
    <row r="4" spans="2:5" ht="15">
      <c r="B4" s="311" t="s">
        <v>196</v>
      </c>
      <c r="C4" s="172" t="s">
        <v>355</v>
      </c>
      <c r="D4" s="173" t="s">
        <v>197</v>
      </c>
      <c r="E4" s="201" t="e">
        <f>'Alokace pronájmů na produkty'!G7</f>
        <v>#DIV/0!</v>
      </c>
    </row>
    <row r="5" spans="2:5" ht="15">
      <c r="B5" s="314"/>
      <c r="C5" s="172" t="s">
        <v>357</v>
      </c>
      <c r="D5" s="173" t="s">
        <v>197</v>
      </c>
      <c r="E5" s="201" t="e">
        <f>'Alokace pronájmů na produkty'!G8</f>
        <v>#DIV/0!</v>
      </c>
    </row>
    <row r="6" spans="2:5" ht="15">
      <c r="B6" s="314"/>
      <c r="C6" s="172" t="s">
        <v>359</v>
      </c>
      <c r="D6" s="173" t="s">
        <v>198</v>
      </c>
      <c r="E6" s="201" t="e">
        <f>'Alokace pronájmů na produkty'!G9</f>
        <v>#DIV/0!</v>
      </c>
    </row>
    <row r="7" spans="2:5" ht="15">
      <c r="B7" s="314"/>
      <c r="C7" s="172" t="s">
        <v>361</v>
      </c>
      <c r="D7" s="173" t="s">
        <v>199</v>
      </c>
      <c r="E7" s="201" t="e">
        <f>'Alokace pronájmů na produkty'!G10</f>
        <v>#DIV/0!</v>
      </c>
    </row>
    <row r="8" spans="2:5" ht="15">
      <c r="B8" s="314"/>
      <c r="C8" s="172" t="s">
        <v>363</v>
      </c>
      <c r="D8" s="173" t="s">
        <v>200</v>
      </c>
      <c r="E8" s="201" t="e">
        <f>'Alokace pronájmů na produkty'!G11</f>
        <v>#DIV/0!</v>
      </c>
    </row>
    <row r="9" spans="2:5" ht="15">
      <c r="B9" s="314"/>
      <c r="C9" s="172" t="s">
        <v>365</v>
      </c>
      <c r="D9" s="173" t="s">
        <v>201</v>
      </c>
      <c r="E9" s="201" t="e">
        <f>'Alokace pronájmů na produkty'!G12</f>
        <v>#DIV/0!</v>
      </c>
    </row>
    <row r="10" spans="2:5" ht="15">
      <c r="B10" s="314"/>
      <c r="C10" s="172" t="s">
        <v>367</v>
      </c>
      <c r="D10" s="173" t="s">
        <v>202</v>
      </c>
      <c r="E10" s="201" t="e">
        <f>'Alokace pronájmů na produkty'!G13</f>
        <v>#DIV/0!</v>
      </c>
    </row>
    <row r="11" spans="2:5" ht="15">
      <c r="B11" s="314"/>
      <c r="C11" s="172" t="s">
        <v>369</v>
      </c>
      <c r="D11" s="173" t="s">
        <v>202</v>
      </c>
      <c r="E11" s="201" t="e">
        <f>'Alokace pronájmů na produkty'!G14</f>
        <v>#DIV/0!</v>
      </c>
    </row>
    <row r="12" spans="2:5" ht="15">
      <c r="B12" s="314"/>
      <c r="C12" s="172" t="s">
        <v>371</v>
      </c>
      <c r="D12" s="173" t="s">
        <v>202</v>
      </c>
      <c r="E12" s="201" t="e">
        <f>'Alokace pronájmů na produkty'!G15</f>
        <v>#DIV/0!</v>
      </c>
    </row>
    <row r="13" spans="2:5" ht="15">
      <c r="B13" s="314"/>
      <c r="C13" s="172" t="s">
        <v>373</v>
      </c>
      <c r="D13" s="173" t="s">
        <v>202</v>
      </c>
      <c r="E13" s="201" t="e">
        <f>'Alokace pronájmů na produkty'!G16</f>
        <v>#DIV/0!</v>
      </c>
    </row>
    <row r="14" spans="2:5" ht="15">
      <c r="B14" s="314"/>
      <c r="C14" s="172" t="s">
        <v>375</v>
      </c>
      <c r="D14" s="173" t="s">
        <v>202</v>
      </c>
      <c r="E14" s="201" t="e">
        <f>'Alokace pronájmů na produkty'!G17</f>
        <v>#DIV/0!</v>
      </c>
    </row>
    <row r="15" spans="2:5" ht="15">
      <c r="B15" s="315"/>
      <c r="C15" s="172" t="s">
        <v>377</v>
      </c>
      <c r="D15" s="173" t="s">
        <v>202</v>
      </c>
      <c r="E15" s="201" t="e">
        <f>'Alokace pronájmů na produkty'!G18</f>
        <v>#DIV/0!</v>
      </c>
    </row>
    <row r="16" spans="2:5" ht="15">
      <c r="B16" s="311" t="s">
        <v>203</v>
      </c>
      <c r="C16" s="172" t="s">
        <v>379</v>
      </c>
      <c r="D16" s="173" t="s">
        <v>204</v>
      </c>
      <c r="E16" s="201" t="e">
        <f>'Alokace pronájmů na produkty'!G20</f>
        <v>#DIV/0!</v>
      </c>
    </row>
    <row r="17" spans="2:5" ht="15">
      <c r="B17" s="314"/>
      <c r="C17" s="172" t="s">
        <v>381</v>
      </c>
      <c r="D17" s="173" t="s">
        <v>199</v>
      </c>
      <c r="E17" s="201" t="e">
        <f>'Alokace pronájmů na produkty'!G21</f>
        <v>#DIV/0!</v>
      </c>
    </row>
    <row r="18" spans="2:5" ht="15">
      <c r="B18" s="314"/>
      <c r="C18" s="172" t="s">
        <v>166</v>
      </c>
      <c r="D18" s="173" t="s">
        <v>167</v>
      </c>
      <c r="E18" s="201" t="e">
        <f>'Alokace pronájmů na produkty'!G19</f>
        <v>#DIV/0!</v>
      </c>
    </row>
    <row r="19" spans="2:5" ht="15">
      <c r="B19" s="314"/>
      <c r="C19" s="172" t="s">
        <v>383</v>
      </c>
      <c r="D19" s="173" t="s">
        <v>198</v>
      </c>
      <c r="E19" s="201" t="e">
        <f>'Alokace pronájmů na produkty'!G22</f>
        <v>#DIV/0!</v>
      </c>
    </row>
    <row r="20" spans="2:5" ht="15">
      <c r="B20" s="314"/>
      <c r="C20" s="172" t="s">
        <v>169</v>
      </c>
      <c r="D20" s="173" t="s">
        <v>197</v>
      </c>
      <c r="E20" s="201" t="e">
        <f>'Alokace pronájmů na produkty'!G23</f>
        <v>#DIV/0!</v>
      </c>
    </row>
    <row r="21" spans="2:5" ht="15">
      <c r="B21" s="314"/>
      <c r="C21" s="172" t="s">
        <v>171</v>
      </c>
      <c r="D21" s="173" t="s">
        <v>197</v>
      </c>
      <c r="E21" s="201" t="e">
        <f>'Alokace pronájmů na produkty'!G24</f>
        <v>#DIV/0!</v>
      </c>
    </row>
    <row r="22" spans="2:5" ht="15">
      <c r="B22" s="314"/>
      <c r="C22" s="172" t="s">
        <v>173</v>
      </c>
      <c r="D22" s="173" t="s">
        <v>197</v>
      </c>
      <c r="E22" s="201" t="e">
        <f>'Alokace pronájmů na produkty'!G25</f>
        <v>#DIV/0!</v>
      </c>
    </row>
    <row r="23" spans="2:5" ht="15">
      <c r="B23" s="314"/>
      <c r="C23" s="172" t="s">
        <v>175</v>
      </c>
      <c r="D23" s="173" t="s">
        <v>197</v>
      </c>
      <c r="E23" s="201" t="e">
        <f>'Alokace pronájmů na produkty'!G26</f>
        <v>#DIV/0!</v>
      </c>
    </row>
    <row r="24" spans="2:5" ht="15">
      <c r="B24" s="314"/>
      <c r="C24" s="172" t="s">
        <v>177</v>
      </c>
      <c r="D24" s="173" t="s">
        <v>201</v>
      </c>
      <c r="E24" s="201" t="e">
        <f>'Alokace pronájmů na produkty'!G27</f>
        <v>#DIV/0!</v>
      </c>
    </row>
    <row r="25" spans="2:5" ht="15">
      <c r="B25" s="315"/>
      <c r="C25" s="172" t="s">
        <v>179</v>
      </c>
      <c r="D25" s="173" t="s">
        <v>201</v>
      </c>
      <c r="E25" s="201" t="e">
        <f>'Alokace pronájmů na produkty'!G28</f>
        <v>#DIV/0!</v>
      </c>
    </row>
    <row r="26" spans="2:5" ht="15">
      <c r="B26" s="311" t="s">
        <v>105</v>
      </c>
      <c r="C26" s="172" t="s">
        <v>418</v>
      </c>
      <c r="D26" s="173" t="s">
        <v>106</v>
      </c>
      <c r="E26" s="201" t="e">
        <f>'Alokace pronájmů na produkty'!G29</f>
        <v>#DIV/0!</v>
      </c>
    </row>
    <row r="27" spans="2:5" ht="15">
      <c r="B27" s="312"/>
      <c r="C27" s="172" t="s">
        <v>419</v>
      </c>
      <c r="D27" s="173" t="s">
        <v>107</v>
      </c>
      <c r="E27" s="201" t="e">
        <f>'Alokace pronájmů na produkty'!G30</f>
        <v>#DIV/0!</v>
      </c>
    </row>
    <row r="28" spans="2:5" ht="15">
      <c r="B28" s="312"/>
      <c r="C28" s="172" t="s">
        <v>417</v>
      </c>
      <c r="D28" s="173" t="s">
        <v>108</v>
      </c>
      <c r="E28" s="201" t="e">
        <f>'Alokace pronájmů na produkty'!G31</f>
        <v>#DIV/0!</v>
      </c>
    </row>
    <row r="29" spans="2:5" ht="17.25">
      <c r="B29" s="312"/>
      <c r="C29" s="172" t="s">
        <v>423</v>
      </c>
      <c r="D29" s="173" t="s">
        <v>128</v>
      </c>
      <c r="E29" s="201" t="e">
        <f>'Alokace pronájmů na produkty'!G32</f>
        <v>#DIV/0!</v>
      </c>
    </row>
    <row r="30" spans="2:5" ht="17.25">
      <c r="B30" s="312"/>
      <c r="C30" s="172" t="s">
        <v>424</v>
      </c>
      <c r="D30" s="173" t="s">
        <v>128</v>
      </c>
      <c r="E30" s="201" t="e">
        <f>'Alokace pronájmů na produkty'!G33</f>
        <v>#DIV/0!</v>
      </c>
    </row>
    <row r="31" spans="2:5" ht="17.25">
      <c r="B31" s="312"/>
      <c r="C31" s="172" t="s">
        <v>425</v>
      </c>
      <c r="D31" s="173" t="s">
        <v>128</v>
      </c>
      <c r="E31" s="201" t="e">
        <f>'Alokace pronájmů na produkty'!G34</f>
        <v>#DIV/0!</v>
      </c>
    </row>
    <row r="32" spans="2:5" ht="17.25">
      <c r="B32" s="312"/>
      <c r="C32" s="172" t="s">
        <v>426</v>
      </c>
      <c r="D32" s="173" t="s">
        <v>128</v>
      </c>
      <c r="E32" s="201" t="e">
        <f>'Alokace pronájmů na produkty'!G35</f>
        <v>#DIV/0!</v>
      </c>
    </row>
    <row r="33" spans="2:5" ht="17.25">
      <c r="B33" s="312"/>
      <c r="C33" s="172" t="s">
        <v>95</v>
      </c>
      <c r="D33" s="173" t="s">
        <v>128</v>
      </c>
      <c r="E33" s="201" t="e">
        <f>'Alokace pronájmů na produkty'!G36</f>
        <v>#DIV/0!</v>
      </c>
    </row>
    <row r="34" spans="2:5" ht="17.25">
      <c r="B34" s="312"/>
      <c r="C34" s="172" t="s">
        <v>96</v>
      </c>
      <c r="D34" s="173" t="s">
        <v>128</v>
      </c>
      <c r="E34" s="201" t="e">
        <f>'Alokace pronájmů na produkty'!G37</f>
        <v>#DIV/0!</v>
      </c>
    </row>
    <row r="35" spans="2:5" ht="15">
      <c r="B35" s="312"/>
      <c r="C35" s="172" t="s">
        <v>97</v>
      </c>
      <c r="D35" s="173" t="s">
        <v>108</v>
      </c>
      <c r="E35" s="201" t="e">
        <f>'Alokace pronájmů na produkty'!G38</f>
        <v>#DIV/0!</v>
      </c>
    </row>
    <row r="36" spans="2:5" ht="15">
      <c r="B36" s="312"/>
      <c r="C36" s="172" t="s">
        <v>98</v>
      </c>
      <c r="D36" s="173" t="s">
        <v>109</v>
      </c>
      <c r="E36" s="201" t="e">
        <f>'Alokace pronájmů na produkty'!G39</f>
        <v>#DIV/0!</v>
      </c>
    </row>
    <row r="37" spans="2:5" ht="15">
      <c r="B37" s="312"/>
      <c r="C37" s="172" t="s">
        <v>99</v>
      </c>
      <c r="D37" s="173" t="s">
        <v>109</v>
      </c>
      <c r="E37" s="201" t="e">
        <f>'Alokace pronájmů na produkty'!G40</f>
        <v>#DIV/0!</v>
      </c>
    </row>
    <row r="38" spans="2:5" ht="15">
      <c r="B38" s="312"/>
      <c r="C38" s="172" t="s">
        <v>100</v>
      </c>
      <c r="D38" s="173" t="s">
        <v>109</v>
      </c>
      <c r="E38" s="201" t="e">
        <f>'Alokace pronájmů na produkty'!G41</f>
        <v>#DIV/0!</v>
      </c>
    </row>
    <row r="39" spans="2:5" ht="15">
      <c r="B39" s="312"/>
      <c r="C39" s="172" t="s">
        <v>101</v>
      </c>
      <c r="D39" s="173" t="s">
        <v>109</v>
      </c>
      <c r="E39" s="201" t="e">
        <f>'Alokace pronájmů na produkty'!G42</f>
        <v>#DIV/0!</v>
      </c>
    </row>
    <row r="40" spans="2:5" ht="15">
      <c r="B40" s="312"/>
      <c r="C40" s="172" t="s">
        <v>102</v>
      </c>
      <c r="D40" s="173" t="s">
        <v>109</v>
      </c>
      <c r="E40" s="201" t="e">
        <f>'Alokace pronájmů na produkty'!G43</f>
        <v>#DIV/0!</v>
      </c>
    </row>
    <row r="41" spans="2:5" ht="15">
      <c r="B41" s="312"/>
      <c r="C41" s="172" t="s">
        <v>103</v>
      </c>
      <c r="D41" s="173" t="s">
        <v>109</v>
      </c>
      <c r="E41" s="201" t="e">
        <f>'Alokace pronájmů na produkty'!G44</f>
        <v>#DIV/0!</v>
      </c>
    </row>
    <row r="42" spans="2:5" ht="15">
      <c r="B42" s="313"/>
      <c r="C42" s="172" t="s">
        <v>104</v>
      </c>
      <c r="D42" s="173" t="s">
        <v>109</v>
      </c>
      <c r="E42" s="201" t="e">
        <f>'Alokace pronájmů na produkty'!G45</f>
        <v>#DIV/0!</v>
      </c>
    </row>
    <row r="43" ht="14.25">
      <c r="B43" s="174"/>
    </row>
    <row r="44" ht="14.25">
      <c r="B44" s="174"/>
    </row>
    <row r="45" spans="2:5" ht="20.25">
      <c r="B45" s="169" t="s">
        <v>41</v>
      </c>
      <c r="C45" s="170"/>
      <c r="D45" s="170"/>
      <c r="E45" s="200"/>
    </row>
    <row r="46" spans="2:5" ht="14.25">
      <c r="B46" s="53"/>
      <c r="C46" s="170"/>
      <c r="D46" s="170"/>
      <c r="E46" s="200"/>
    </row>
    <row r="47" spans="2:5" ht="28.5" customHeight="1">
      <c r="B47" s="195" t="s">
        <v>343</v>
      </c>
      <c r="C47" s="195" t="s">
        <v>339</v>
      </c>
      <c r="D47" s="195" t="s">
        <v>344</v>
      </c>
      <c r="E47" s="199" t="s">
        <v>345</v>
      </c>
    </row>
    <row r="48" spans="2:5" ht="15">
      <c r="B48" s="29" t="s">
        <v>286</v>
      </c>
      <c r="C48" s="172"/>
      <c r="D48" s="173"/>
      <c r="E48" s="201"/>
    </row>
    <row r="49" spans="2:5" ht="15">
      <c r="B49" s="311" t="s">
        <v>34</v>
      </c>
      <c r="C49" s="172" t="s">
        <v>272</v>
      </c>
      <c r="D49" s="173" t="s">
        <v>42</v>
      </c>
      <c r="E49" s="201" t="e">
        <f>'Alokace procesů na produkty'!E39</f>
        <v>#DIV/0!</v>
      </c>
    </row>
    <row r="50" spans="2:5" ht="15">
      <c r="B50" s="312"/>
      <c r="C50" s="172" t="s">
        <v>273</v>
      </c>
      <c r="D50" s="173" t="s">
        <v>43</v>
      </c>
      <c r="E50" s="201" t="e">
        <f>'Alokace procesů na produkty'!F39</f>
        <v>#DIV/0!</v>
      </c>
    </row>
    <row r="51" spans="2:5" ht="15">
      <c r="B51" s="315"/>
      <c r="C51" s="172" t="s">
        <v>273</v>
      </c>
      <c r="D51" s="173" t="s">
        <v>161</v>
      </c>
      <c r="E51" s="201" t="e">
        <f>'Alokace procesů na produkty'!G39</f>
        <v>#DIV/0!</v>
      </c>
    </row>
    <row r="52" spans="2:5" ht="15">
      <c r="B52" s="29" t="s">
        <v>35</v>
      </c>
      <c r="C52" s="172" t="s">
        <v>274</v>
      </c>
      <c r="D52" s="173" t="s">
        <v>201</v>
      </c>
      <c r="E52" s="201" t="e">
        <f>'Alokace procesů na produkty'!H39</f>
        <v>#DIV/0!</v>
      </c>
    </row>
    <row r="53" spans="2:5" ht="15">
      <c r="B53" s="311" t="s">
        <v>36</v>
      </c>
      <c r="C53" s="172" t="s">
        <v>277</v>
      </c>
      <c r="D53" s="173" t="s">
        <v>201</v>
      </c>
      <c r="E53" s="201" t="e">
        <f>'Alokace procesů na produkty'!I39</f>
        <v>#DIV/0!</v>
      </c>
    </row>
    <row r="54" spans="2:5" ht="15">
      <c r="B54" s="312"/>
      <c r="C54" s="172" t="s">
        <v>355</v>
      </c>
      <c r="D54" s="173" t="s">
        <v>44</v>
      </c>
      <c r="E54" s="201" t="e">
        <f>'Alokace procesů na produkty'!J39</f>
        <v>#DIV/0!</v>
      </c>
    </row>
    <row r="55" spans="2:5" ht="15">
      <c r="B55" s="312"/>
      <c r="C55" s="172" t="s">
        <v>278</v>
      </c>
      <c r="D55" s="173" t="s">
        <v>44</v>
      </c>
      <c r="E55" s="201" t="e">
        <f>'Alokace procesů na produkty'!K39</f>
        <v>#DIV/0!</v>
      </c>
    </row>
    <row r="56" spans="2:5" ht="15">
      <c r="B56" s="312"/>
      <c r="C56" s="172" t="s">
        <v>359</v>
      </c>
      <c r="D56" s="173" t="s">
        <v>198</v>
      </c>
      <c r="E56" s="201" t="e">
        <f>'Alokace procesů na produkty'!L39</f>
        <v>#DIV/0!</v>
      </c>
    </row>
    <row r="57" spans="2:5" ht="15">
      <c r="B57" s="313"/>
      <c r="C57" s="172" t="s">
        <v>361</v>
      </c>
      <c r="D57" s="173" t="s">
        <v>199</v>
      </c>
      <c r="E57" s="201" t="e">
        <f>'Alokace procesů na produkty'!M39</f>
        <v>#DIV/0!</v>
      </c>
    </row>
    <row r="58" spans="2:5" ht="15">
      <c r="B58" s="311" t="s">
        <v>45</v>
      </c>
      <c r="C58" s="172" t="s">
        <v>379</v>
      </c>
      <c r="D58" s="173" t="s">
        <v>204</v>
      </c>
      <c r="E58" s="201" t="e">
        <f>'Alokace procesů na produkty'!N39</f>
        <v>#DIV/0!</v>
      </c>
    </row>
    <row r="59" spans="2:5" ht="15">
      <c r="B59" s="312"/>
      <c r="C59" s="172" t="s">
        <v>381</v>
      </c>
      <c r="D59" s="173" t="s">
        <v>199</v>
      </c>
      <c r="E59" s="201" t="e">
        <f>'Alokace procesů na produkty'!O39</f>
        <v>#DIV/0!</v>
      </c>
    </row>
    <row r="60" spans="2:5" ht="15">
      <c r="B60" s="312"/>
      <c r="C60" s="172" t="s">
        <v>383</v>
      </c>
      <c r="D60" s="173" t="s">
        <v>198</v>
      </c>
      <c r="E60" s="201" t="e">
        <f>'Alokace procesů na produkty'!P39</f>
        <v>#DIV/0!</v>
      </c>
    </row>
    <row r="61" spans="2:5" ht="15">
      <c r="B61" s="312"/>
      <c r="C61" s="172" t="s">
        <v>169</v>
      </c>
      <c r="D61" s="173" t="s">
        <v>44</v>
      </c>
      <c r="E61" s="201" t="e">
        <f>'Alokace procesů na produkty'!Q39</f>
        <v>#DIV/0!</v>
      </c>
    </row>
    <row r="62" spans="2:5" ht="15">
      <c r="B62" s="312"/>
      <c r="C62" s="172" t="s">
        <v>171</v>
      </c>
      <c r="D62" s="173" t="s">
        <v>44</v>
      </c>
      <c r="E62" s="201" t="e">
        <f>'Alokace procesů na produkty'!R39</f>
        <v>#DIV/0!</v>
      </c>
    </row>
    <row r="63" spans="2:5" ht="15">
      <c r="B63" s="312"/>
      <c r="C63" s="172" t="s">
        <v>173</v>
      </c>
      <c r="D63" s="173" t="s">
        <v>44</v>
      </c>
      <c r="E63" s="201" t="e">
        <f>'Alokace procesů na produkty'!S39</f>
        <v>#DIV/0!</v>
      </c>
    </row>
    <row r="64" spans="2:5" ht="15">
      <c r="B64" s="312"/>
      <c r="C64" s="172" t="s">
        <v>175</v>
      </c>
      <c r="D64" s="173" t="s">
        <v>44</v>
      </c>
      <c r="E64" s="201" t="e">
        <f>'Alokace procesů na produkty'!T39</f>
        <v>#DIV/0!</v>
      </c>
    </row>
    <row r="65" spans="2:5" ht="15">
      <c r="B65" s="313"/>
      <c r="C65" s="172" t="s">
        <v>279</v>
      </c>
      <c r="D65" s="173" t="s">
        <v>201</v>
      </c>
      <c r="E65" s="201" t="e">
        <f>'Alokace procesů na produkty'!U39</f>
        <v>#DIV/0!</v>
      </c>
    </row>
    <row r="66" spans="2:5" ht="15">
      <c r="B66" s="311" t="s">
        <v>37</v>
      </c>
      <c r="C66" s="172" t="s">
        <v>280</v>
      </c>
      <c r="D66" s="173" t="s">
        <v>46</v>
      </c>
      <c r="E66" s="201" t="e">
        <f>'Alokace procesů na produkty'!V39</f>
        <v>#DIV/0!</v>
      </c>
    </row>
    <row r="67" spans="2:5" ht="15">
      <c r="B67" s="313"/>
      <c r="C67" s="172" t="s">
        <v>281</v>
      </c>
      <c r="D67" s="173" t="s">
        <v>47</v>
      </c>
      <c r="E67" s="201" t="e">
        <f>'Alokace procesů na produkty'!W39</f>
        <v>#DIV/0!</v>
      </c>
    </row>
    <row r="68" spans="2:5" ht="15">
      <c r="B68" s="311" t="s">
        <v>38</v>
      </c>
      <c r="C68" s="172" t="s">
        <v>187</v>
      </c>
      <c r="D68" s="173" t="s">
        <v>48</v>
      </c>
      <c r="E68" s="201" t="e">
        <f>'Alokace procesů na produkty'!X39</f>
        <v>#DIV/0!</v>
      </c>
    </row>
    <row r="69" spans="2:5" ht="15">
      <c r="B69" s="312"/>
      <c r="C69" s="172" t="s">
        <v>191</v>
      </c>
      <c r="D69" s="173" t="s">
        <v>49</v>
      </c>
      <c r="E69" s="201" t="e">
        <f>'Alokace procesů na produkty'!Y39</f>
        <v>#DIV/0!</v>
      </c>
    </row>
    <row r="70" spans="2:5" ht="15">
      <c r="B70" s="311" t="s">
        <v>39</v>
      </c>
      <c r="C70" s="172" t="s">
        <v>277</v>
      </c>
      <c r="D70" s="173" t="s">
        <v>50</v>
      </c>
      <c r="E70" s="201" t="e">
        <f>'Alokace procesů na produkty'!Z39</f>
        <v>#DIV/0!</v>
      </c>
    </row>
    <row r="71" spans="2:5" ht="15">
      <c r="B71" s="312"/>
      <c r="C71" s="172" t="s">
        <v>355</v>
      </c>
      <c r="D71" s="173" t="s">
        <v>44</v>
      </c>
      <c r="E71" s="201" t="e">
        <f>'Alokace procesů na produkty'!AA39</f>
        <v>#DIV/0!</v>
      </c>
    </row>
    <row r="72" spans="2:5" ht="15">
      <c r="B72" s="312"/>
      <c r="C72" s="172" t="s">
        <v>278</v>
      </c>
      <c r="D72" s="173" t="s">
        <v>44</v>
      </c>
      <c r="E72" s="201" t="e">
        <f>'Alokace procesů na produkty'!AB39</f>
        <v>#DIV/0!</v>
      </c>
    </row>
    <row r="73" spans="2:5" ht="15">
      <c r="B73" s="312"/>
      <c r="C73" s="172" t="s">
        <v>359</v>
      </c>
      <c r="D73" s="173" t="s">
        <v>51</v>
      </c>
      <c r="E73" s="201" t="e">
        <f>'Alokace procesů na produkty'!AC39</f>
        <v>#DIV/0!</v>
      </c>
    </row>
    <row r="74" spans="2:5" ht="15">
      <c r="B74" s="312"/>
      <c r="C74" s="172" t="s">
        <v>361</v>
      </c>
      <c r="D74" s="173" t="s">
        <v>52</v>
      </c>
      <c r="E74" s="201" t="e">
        <f>'Alokace procesů na produkty'!AD39</f>
        <v>#DIV/0!</v>
      </c>
    </row>
    <row r="75" spans="2:5" ht="15">
      <c r="B75" s="312"/>
      <c r="C75" s="172" t="s">
        <v>379</v>
      </c>
      <c r="D75" s="173" t="s">
        <v>204</v>
      </c>
      <c r="E75" s="201" t="e">
        <f>'Alokace procesů na produkty'!AE39</f>
        <v>#DIV/0!</v>
      </c>
    </row>
    <row r="76" spans="2:5" ht="15">
      <c r="B76" s="312"/>
      <c r="C76" s="172" t="s">
        <v>381</v>
      </c>
      <c r="D76" s="173" t="s">
        <v>53</v>
      </c>
      <c r="E76" s="201" t="e">
        <f>'Alokace procesů na produkty'!AF39</f>
        <v>#DIV/0!</v>
      </c>
    </row>
    <row r="77" spans="2:5" ht="15">
      <c r="B77" s="312"/>
      <c r="C77" s="172" t="s">
        <v>383</v>
      </c>
      <c r="D77" s="173" t="s">
        <v>54</v>
      </c>
      <c r="E77" s="201" t="e">
        <f>'Alokace procesů na produkty'!AG39</f>
        <v>#DIV/0!</v>
      </c>
    </row>
    <row r="78" spans="2:5" ht="15">
      <c r="B78" s="312"/>
      <c r="C78" s="172" t="s">
        <v>169</v>
      </c>
      <c r="D78" s="173" t="s">
        <v>197</v>
      </c>
      <c r="E78" s="201" t="e">
        <f>'Alokace procesů na produkty'!AH39</f>
        <v>#DIV/0!</v>
      </c>
    </row>
    <row r="79" spans="2:5" ht="15">
      <c r="B79" s="312"/>
      <c r="C79" s="172" t="s">
        <v>171</v>
      </c>
      <c r="D79" s="173" t="s">
        <v>197</v>
      </c>
      <c r="E79" s="201" t="e">
        <f>'Alokace procesů na produkty'!AI39</f>
        <v>#DIV/0!</v>
      </c>
    </row>
    <row r="80" spans="2:5" ht="15">
      <c r="B80" s="312"/>
      <c r="C80" s="172" t="s">
        <v>173</v>
      </c>
      <c r="D80" s="173" t="s">
        <v>197</v>
      </c>
      <c r="E80" s="201" t="e">
        <f>'Alokace procesů na produkty'!AJ39</f>
        <v>#DIV/0!</v>
      </c>
    </row>
    <row r="81" spans="2:5" ht="15">
      <c r="B81" s="312"/>
      <c r="C81" s="172" t="s">
        <v>175</v>
      </c>
      <c r="D81" s="173" t="s">
        <v>197</v>
      </c>
      <c r="E81" s="201" t="e">
        <f>'Alokace procesů na produkty'!AK39</f>
        <v>#DIV/0!</v>
      </c>
    </row>
    <row r="82" spans="2:5" ht="15">
      <c r="B82" s="312"/>
      <c r="C82" s="172" t="s">
        <v>282</v>
      </c>
      <c r="D82" s="173" t="s">
        <v>55</v>
      </c>
      <c r="E82" s="201" t="e">
        <f>'Alokace procesů na produkty'!AL39</f>
        <v>#DIV/0!</v>
      </c>
    </row>
    <row r="83" spans="2:5" ht="15">
      <c r="B83" s="313"/>
      <c r="C83" s="172" t="s">
        <v>274</v>
      </c>
      <c r="D83" s="173" t="s">
        <v>201</v>
      </c>
      <c r="E83" s="201" t="e">
        <f>'Alokace procesů na produkty'!AM39</f>
        <v>#DIV/0!</v>
      </c>
    </row>
    <row r="84" spans="2:5" ht="15">
      <c r="B84" s="311" t="s">
        <v>40</v>
      </c>
      <c r="C84" s="172" t="s">
        <v>283</v>
      </c>
      <c r="D84" s="173" t="s">
        <v>201</v>
      </c>
      <c r="E84" s="201" t="e">
        <f>'Alokace procesů na produkty'!AN39</f>
        <v>#DIV/0!</v>
      </c>
    </row>
    <row r="85" spans="2:5" ht="15">
      <c r="B85" s="312"/>
      <c r="C85" s="172" t="s">
        <v>355</v>
      </c>
      <c r="D85" s="173" t="s">
        <v>44</v>
      </c>
      <c r="E85" s="201" t="e">
        <f>'Alokace procesů na produkty'!AO39</f>
        <v>#DIV/0!</v>
      </c>
    </row>
    <row r="86" spans="2:5" ht="15">
      <c r="B86" s="312"/>
      <c r="C86" s="172" t="s">
        <v>278</v>
      </c>
      <c r="D86" s="173" t="s">
        <v>44</v>
      </c>
      <c r="E86" s="201" t="e">
        <f>'Alokace procesů na produkty'!AP39</f>
        <v>#DIV/0!</v>
      </c>
    </row>
    <row r="87" spans="2:5" ht="15">
      <c r="B87" s="312"/>
      <c r="C87" s="172" t="s">
        <v>359</v>
      </c>
      <c r="D87" s="173" t="s">
        <v>198</v>
      </c>
      <c r="E87" s="201" t="e">
        <f>'Alokace procesů na produkty'!AQ39</f>
        <v>#DIV/0!</v>
      </c>
    </row>
    <row r="88" spans="2:5" ht="15">
      <c r="B88" s="312"/>
      <c r="C88" s="172" t="s">
        <v>361</v>
      </c>
      <c r="D88" s="173" t="s">
        <v>199</v>
      </c>
      <c r="E88" s="201" t="e">
        <f>'Alokace procesů na produkty'!AR39</f>
        <v>#DIV/0!</v>
      </c>
    </row>
    <row r="89" spans="2:5" ht="15">
      <c r="B89" s="312"/>
      <c r="C89" s="172" t="s">
        <v>379</v>
      </c>
      <c r="D89" s="173" t="s">
        <v>56</v>
      </c>
      <c r="E89" s="201" t="e">
        <f>'Alokace procesů na produkty'!AS39</f>
        <v>#DIV/0!</v>
      </c>
    </row>
    <row r="90" spans="2:5" ht="15">
      <c r="B90" s="312"/>
      <c r="C90" s="172" t="s">
        <v>381</v>
      </c>
      <c r="D90" s="173" t="s">
        <v>199</v>
      </c>
      <c r="E90" s="201" t="e">
        <f>'Alokace procesů na produkty'!AT39</f>
        <v>#DIV/0!</v>
      </c>
    </row>
    <row r="91" spans="2:5" ht="15">
      <c r="B91" s="312"/>
      <c r="C91" s="172" t="s">
        <v>383</v>
      </c>
      <c r="D91" s="173" t="s">
        <v>198</v>
      </c>
      <c r="E91" s="201" t="e">
        <f>'Alokace procesů na produkty'!AU39</f>
        <v>#DIV/0!</v>
      </c>
    </row>
    <row r="92" spans="2:5" ht="15">
      <c r="B92" s="312"/>
      <c r="C92" s="172" t="s">
        <v>169</v>
      </c>
      <c r="D92" s="173" t="s">
        <v>44</v>
      </c>
      <c r="E92" s="201" t="e">
        <f>'Alokace procesů na produkty'!AV39</f>
        <v>#DIV/0!</v>
      </c>
    </row>
    <row r="93" spans="2:5" ht="15">
      <c r="B93" s="312"/>
      <c r="C93" s="172" t="s">
        <v>171</v>
      </c>
      <c r="D93" s="173" t="s">
        <v>44</v>
      </c>
      <c r="E93" s="201" t="e">
        <f>'Alokace procesů na produkty'!AW39</f>
        <v>#DIV/0!</v>
      </c>
    </row>
    <row r="94" spans="2:5" ht="15">
      <c r="B94" s="312"/>
      <c r="C94" s="172" t="s">
        <v>173</v>
      </c>
      <c r="D94" s="173" t="s">
        <v>44</v>
      </c>
      <c r="E94" s="201" t="e">
        <f>'Alokace procesů na produkty'!AX39</f>
        <v>#DIV/0!</v>
      </c>
    </row>
    <row r="95" spans="2:5" ht="15">
      <c r="B95" s="312"/>
      <c r="C95" s="172" t="s">
        <v>175</v>
      </c>
      <c r="D95" s="173" t="s">
        <v>44</v>
      </c>
      <c r="E95" s="201" t="e">
        <f>'Alokace procesů na produkty'!AY39</f>
        <v>#DIV/0!</v>
      </c>
    </row>
    <row r="96" spans="2:5" ht="15">
      <c r="B96" s="312"/>
      <c r="C96" s="172" t="s">
        <v>284</v>
      </c>
      <c r="D96" s="173" t="s">
        <v>201</v>
      </c>
      <c r="E96" s="201" t="e">
        <f>'Alokace procesů na produkty'!AZ39</f>
        <v>#DIV/0!</v>
      </c>
    </row>
    <row r="97" spans="2:5" ht="15">
      <c r="B97" s="313"/>
      <c r="C97" s="172" t="s">
        <v>285</v>
      </c>
      <c r="D97" s="173" t="s">
        <v>201</v>
      </c>
      <c r="E97" s="201" t="e">
        <f>'Alokace procesů na produkty'!BA39</f>
        <v>#DIV/0!</v>
      </c>
    </row>
    <row r="98" spans="2:5" ht="15">
      <c r="B98" s="311" t="s">
        <v>147</v>
      </c>
      <c r="C98" s="172" t="s">
        <v>283</v>
      </c>
      <c r="D98" s="173" t="s">
        <v>201</v>
      </c>
      <c r="E98" s="201" t="e">
        <f>'Alokace procesů na produkty'!BB39</f>
        <v>#DIV/0!</v>
      </c>
    </row>
    <row r="99" spans="2:5" ht="15">
      <c r="B99" s="312"/>
      <c r="C99" s="172" t="s">
        <v>355</v>
      </c>
      <c r="D99" s="173" t="s">
        <v>44</v>
      </c>
      <c r="E99" s="201" t="e">
        <f>'Alokace procesů na produkty'!BC39</f>
        <v>#DIV/0!</v>
      </c>
    </row>
    <row r="100" spans="2:5" ht="15">
      <c r="B100" s="312"/>
      <c r="C100" s="172" t="s">
        <v>278</v>
      </c>
      <c r="D100" s="173" t="s">
        <v>44</v>
      </c>
      <c r="E100" s="201" t="e">
        <f>'Alokace procesů na produkty'!BD39</f>
        <v>#DIV/0!</v>
      </c>
    </row>
    <row r="101" spans="2:5" ht="15">
      <c r="B101" s="312"/>
      <c r="C101" s="172" t="s">
        <v>359</v>
      </c>
      <c r="D101" s="173" t="s">
        <v>198</v>
      </c>
      <c r="E101" s="201" t="e">
        <f>'Alokace procesů na produkty'!BE39</f>
        <v>#DIV/0!</v>
      </c>
    </row>
    <row r="102" spans="2:5" ht="15">
      <c r="B102" s="312"/>
      <c r="C102" s="172" t="s">
        <v>361</v>
      </c>
      <c r="D102" s="173" t="s">
        <v>199</v>
      </c>
      <c r="E102" s="201" t="e">
        <f>'Alokace procesů na produkty'!BF39</f>
        <v>#DIV/0!</v>
      </c>
    </row>
    <row r="103" spans="2:5" ht="15">
      <c r="B103" s="312"/>
      <c r="C103" s="172" t="s">
        <v>379</v>
      </c>
      <c r="D103" s="173" t="s">
        <v>56</v>
      </c>
      <c r="E103" s="201" t="e">
        <f>'Alokace procesů na produkty'!BG39</f>
        <v>#DIV/0!</v>
      </c>
    </row>
    <row r="104" spans="2:5" ht="15">
      <c r="B104" s="312"/>
      <c r="C104" s="172" t="s">
        <v>381</v>
      </c>
      <c r="D104" s="173" t="s">
        <v>199</v>
      </c>
      <c r="E104" s="201" t="e">
        <f>'Alokace procesů na produkty'!BH39</f>
        <v>#DIV/0!</v>
      </c>
    </row>
    <row r="105" spans="2:5" ht="15">
      <c r="B105" s="312"/>
      <c r="C105" s="172" t="s">
        <v>383</v>
      </c>
      <c r="D105" s="173" t="s">
        <v>198</v>
      </c>
      <c r="E105" s="201" t="e">
        <f>'Alokace procesů na produkty'!BI39</f>
        <v>#DIV/0!</v>
      </c>
    </row>
    <row r="106" spans="2:5" ht="15">
      <c r="B106" s="312"/>
      <c r="C106" s="172" t="s">
        <v>169</v>
      </c>
      <c r="D106" s="173" t="s">
        <v>44</v>
      </c>
      <c r="E106" s="201" t="e">
        <f>'Alokace procesů na produkty'!BJ39</f>
        <v>#DIV/0!</v>
      </c>
    </row>
    <row r="107" spans="2:5" ht="15">
      <c r="B107" s="312"/>
      <c r="C107" s="172" t="s">
        <v>171</v>
      </c>
      <c r="D107" s="173" t="s">
        <v>44</v>
      </c>
      <c r="E107" s="201" t="e">
        <f>'Alokace procesů na produkty'!BK39</f>
        <v>#DIV/0!</v>
      </c>
    </row>
    <row r="108" spans="2:5" ht="15">
      <c r="B108" s="312"/>
      <c r="C108" s="172" t="s">
        <v>173</v>
      </c>
      <c r="D108" s="173" t="s">
        <v>44</v>
      </c>
      <c r="E108" s="201" t="e">
        <f>'Alokace procesů na produkty'!BL39</f>
        <v>#DIV/0!</v>
      </c>
    </row>
    <row r="109" spans="2:5" ht="15">
      <c r="B109" s="312"/>
      <c r="C109" s="172" t="s">
        <v>175</v>
      </c>
      <c r="D109" s="173" t="s">
        <v>44</v>
      </c>
      <c r="E109" s="201" t="e">
        <f>'Alokace procesů na produkty'!BM39</f>
        <v>#DIV/0!</v>
      </c>
    </row>
    <row r="110" spans="2:5" ht="15">
      <c r="B110" s="312"/>
      <c r="C110" s="172" t="s">
        <v>284</v>
      </c>
      <c r="D110" s="173" t="s">
        <v>201</v>
      </c>
      <c r="E110" s="201" t="e">
        <f>'Alokace procesů na produkty'!BN39</f>
        <v>#DIV/0!</v>
      </c>
    </row>
    <row r="111" spans="2:5" ht="15">
      <c r="B111" s="313"/>
      <c r="C111" s="172" t="s">
        <v>285</v>
      </c>
      <c r="D111" s="173" t="s">
        <v>201</v>
      </c>
      <c r="E111" s="201" t="e">
        <f>'Alokace procesů na produkty'!BO39</f>
        <v>#DIV/0!</v>
      </c>
    </row>
    <row r="112" spans="2:5" ht="15">
      <c r="B112" s="128" t="s">
        <v>152</v>
      </c>
      <c r="C112" s="172" t="s">
        <v>309</v>
      </c>
      <c r="D112" s="173" t="s">
        <v>151</v>
      </c>
      <c r="E112" s="201" t="e">
        <f>'Alokace procesů na produkty'!BP39</f>
        <v>#DIV/0!</v>
      </c>
    </row>
  </sheetData>
  <mergeCells count="11">
    <mergeCell ref="B4:B15"/>
    <mergeCell ref="B16:B25"/>
    <mergeCell ref="B53:B57"/>
    <mergeCell ref="B26:B42"/>
    <mergeCell ref="B49:B51"/>
    <mergeCell ref="B84:B97"/>
    <mergeCell ref="B98:B111"/>
    <mergeCell ref="B58:B65"/>
    <mergeCell ref="B66:B67"/>
    <mergeCell ref="B70:B83"/>
    <mergeCell ref="B68:B6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47" r:id="rId1"/>
  <headerFooter alignWithMargins="0">
    <oddHeader>&amp;LNákladový model kolokace</oddHeader>
    <oddFooter>&amp;CStránka &amp;P z &amp;N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L28"/>
  <sheetViews>
    <sheetView showGridLines="0" zoomScale="80" zoomScaleNormal="80" workbookViewId="0" topLeftCell="A1">
      <selection activeCell="C17" sqref="C17"/>
    </sheetView>
  </sheetViews>
  <sheetFormatPr defaultColWidth="9.140625" defaultRowHeight="12.75"/>
  <cols>
    <col min="1" max="1" width="3.28125" style="352" customWidth="1"/>
    <col min="2" max="2" width="9.57421875" style="417" customWidth="1"/>
    <col min="3" max="3" width="61.8515625" style="352" customWidth="1"/>
    <col min="4" max="9" width="11.7109375" style="352" customWidth="1"/>
    <col min="10" max="10" width="11.7109375" style="477" customWidth="1"/>
    <col min="11" max="15" width="9.140625" style="352" customWidth="1"/>
    <col min="16" max="16" width="12.421875" style="352" bestFit="1" customWidth="1"/>
    <col min="17" max="16384" width="9.140625" style="352" customWidth="1"/>
  </cols>
  <sheetData>
    <row r="1" s="417" customFormat="1" ht="14.25">
      <c r="J1" s="418"/>
    </row>
    <row r="2" spans="2:10" s="417" customFormat="1" ht="20.25">
      <c r="B2" s="419" t="s">
        <v>295</v>
      </c>
      <c r="G2" s="420"/>
      <c r="H2" s="421"/>
      <c r="J2" s="418"/>
    </row>
    <row r="3" spans="7:10" s="417" customFormat="1" ht="14.25">
      <c r="G3" s="420"/>
      <c r="H3" s="421"/>
      <c r="J3" s="418"/>
    </row>
    <row r="4" spans="2:10" s="417" customFormat="1" ht="14.25">
      <c r="B4" s="422" t="s">
        <v>296</v>
      </c>
      <c r="C4" s="423"/>
      <c r="D4" s="424">
        <v>0.1118</v>
      </c>
      <c r="G4" s="420"/>
      <c r="H4" s="425"/>
      <c r="J4" s="418"/>
    </row>
    <row r="5" spans="4:10" s="417" customFormat="1" ht="14.25">
      <c r="D5" s="426"/>
      <c r="G5" s="420"/>
      <c r="H5" s="421"/>
      <c r="J5" s="418"/>
    </row>
    <row r="6" spans="2:10" s="417" customFormat="1" ht="14.25">
      <c r="B6" s="422" t="s">
        <v>15</v>
      </c>
      <c r="C6" s="423"/>
      <c r="D6" s="424"/>
      <c r="J6" s="418"/>
    </row>
    <row r="7" s="417" customFormat="1" ht="14.25">
      <c r="J7" s="418"/>
    </row>
    <row r="8" s="417" customFormat="1" ht="14.25">
      <c r="J8" s="418"/>
    </row>
    <row r="9" s="417" customFormat="1" ht="14.25">
      <c r="J9" s="418"/>
    </row>
    <row r="10" spans="2:10" s="417" customFormat="1" ht="18.75" thickBot="1">
      <c r="B10" s="427" t="s">
        <v>299</v>
      </c>
      <c r="J10" s="418"/>
    </row>
    <row r="11" spans="2:10" s="417" customFormat="1" ht="29.25" thickBot="1">
      <c r="B11" s="428" t="s">
        <v>343</v>
      </c>
      <c r="C11" s="429" t="s">
        <v>339</v>
      </c>
      <c r="D11" s="430" t="s">
        <v>482</v>
      </c>
      <c r="E11" s="431" t="s">
        <v>483</v>
      </c>
      <c r="F11" s="431" t="s">
        <v>484</v>
      </c>
      <c r="G11" s="431" t="s">
        <v>485</v>
      </c>
      <c r="H11" s="432" t="s">
        <v>486</v>
      </c>
      <c r="I11" s="433" t="s">
        <v>297</v>
      </c>
      <c r="J11" s="434" t="s">
        <v>298</v>
      </c>
    </row>
    <row r="12" spans="2:10" s="417" customFormat="1" ht="14.25">
      <c r="B12" s="435" t="s">
        <v>327</v>
      </c>
      <c r="C12" s="436" t="s">
        <v>340</v>
      </c>
      <c r="D12" s="437"/>
      <c r="E12" s="438"/>
      <c r="F12" s="438"/>
      <c r="G12" s="438"/>
      <c r="H12" s="439"/>
      <c r="I12" s="440">
        <f>SUM(D12:H12)</f>
        <v>0</v>
      </c>
      <c r="J12" s="441">
        <f>NPV($D$4,G12:H12)+SUM(D12:F12)</f>
        <v>0</v>
      </c>
    </row>
    <row r="13" spans="2:10" s="417" customFormat="1" ht="14.25">
      <c r="B13" s="435"/>
      <c r="C13" s="442" t="s">
        <v>300</v>
      </c>
      <c r="D13" s="443"/>
      <c r="E13" s="444"/>
      <c r="F13" s="444"/>
      <c r="G13" s="444"/>
      <c r="H13" s="445"/>
      <c r="I13" s="446">
        <f>SUM(D13:H13)</f>
        <v>0</v>
      </c>
      <c r="J13" s="447">
        <f>NPV($D$4,G13:H13)+SUM(D13:F13)</f>
        <v>0</v>
      </c>
    </row>
    <row r="14" spans="2:10" s="417" customFormat="1" ht="15" thickBot="1">
      <c r="B14" s="448"/>
      <c r="C14" s="449" t="s">
        <v>301</v>
      </c>
      <c r="D14" s="450"/>
      <c r="E14" s="451"/>
      <c r="F14" s="451"/>
      <c r="G14" s="451"/>
      <c r="H14" s="452"/>
      <c r="I14" s="453">
        <f>SUM(D14:H14)</f>
        <v>0</v>
      </c>
      <c r="J14" s="454">
        <f>NPV($D$4,G14:H14)+SUM(D14:F14)</f>
        <v>0</v>
      </c>
    </row>
    <row r="15" spans="2:10" s="417" customFormat="1" ht="15" thickBot="1">
      <c r="B15" s="455" t="s">
        <v>156</v>
      </c>
      <c r="C15" s="456" t="s">
        <v>162</v>
      </c>
      <c r="D15" s="457"/>
      <c r="E15" s="458"/>
      <c r="F15" s="459"/>
      <c r="G15" s="459"/>
      <c r="H15" s="456"/>
      <c r="I15" s="460">
        <f>SUM(D15:H15)</f>
        <v>0</v>
      </c>
      <c r="J15" s="461">
        <f>NPV($D$4,G15:H15)+SUM(D15:F15)</f>
        <v>0</v>
      </c>
    </row>
    <row r="16" spans="2:10" s="417" customFormat="1" ht="15" thickBot="1">
      <c r="B16" s="455" t="s">
        <v>156</v>
      </c>
      <c r="C16" s="456" t="s">
        <v>163</v>
      </c>
      <c r="D16" s="462">
        <f>D19-D18</f>
        <v>0</v>
      </c>
      <c r="E16" s="463">
        <f>E19-E18</f>
        <v>0</v>
      </c>
      <c r="F16" s="463">
        <f>F19-F18</f>
        <v>0</v>
      </c>
      <c r="G16" s="463">
        <f>G19-G18</f>
        <v>0</v>
      </c>
      <c r="H16" s="463">
        <f>H19-H18</f>
        <v>0</v>
      </c>
      <c r="I16" s="460">
        <f>SUM(D16:H16)</f>
        <v>0</v>
      </c>
      <c r="J16" s="461">
        <f>NPV($D$4,G16:H16)+SUM(D16:F16)</f>
        <v>0</v>
      </c>
    </row>
    <row r="17" s="417" customFormat="1" ht="15" thickBot="1">
      <c r="J17" s="418"/>
    </row>
    <row r="18" spans="2:12" s="417" customFormat="1" ht="14.25">
      <c r="B18" s="464"/>
      <c r="C18" s="465" t="s">
        <v>386</v>
      </c>
      <c r="D18" s="466"/>
      <c r="E18" s="467"/>
      <c r="F18" s="467"/>
      <c r="G18" s="467"/>
      <c r="H18" s="468"/>
      <c r="I18" s="469">
        <f>SUM(D18:H18)</f>
        <v>0</v>
      </c>
      <c r="J18" s="470">
        <f>NPV($D$4,D18:H18)</f>
        <v>0</v>
      </c>
      <c r="L18" s="471"/>
    </row>
    <row r="19" spans="2:12" s="417" customFormat="1" ht="15" thickBot="1">
      <c r="B19" s="472"/>
      <c r="C19" s="473" t="s">
        <v>387</v>
      </c>
      <c r="D19" s="474"/>
      <c r="E19" s="451"/>
      <c r="F19" s="451"/>
      <c r="G19" s="451"/>
      <c r="H19" s="452"/>
      <c r="I19" s="475">
        <f>SUM(D19:H19)</f>
        <v>0</v>
      </c>
      <c r="J19" s="476">
        <f>NPV($D$4,D19:H19)</f>
        <v>0</v>
      </c>
      <c r="L19" s="471"/>
    </row>
    <row r="20" s="417" customFormat="1" ht="14.25">
      <c r="J20" s="418"/>
    </row>
    <row r="21" s="417" customFormat="1" ht="14.25">
      <c r="J21" s="418"/>
    </row>
    <row r="22" s="417" customFormat="1" ht="14.25">
      <c r="J22" s="418"/>
    </row>
    <row r="23" s="417" customFormat="1" ht="14.25">
      <c r="J23" s="418"/>
    </row>
    <row r="24" spans="2:10" s="417" customFormat="1" ht="14.25">
      <c r="B24" s="317"/>
      <c r="J24" s="418"/>
    </row>
    <row r="25" s="417" customFormat="1" ht="14.25">
      <c r="J25" s="418"/>
    </row>
    <row r="26" s="417" customFormat="1" ht="14.25">
      <c r="J26" s="418"/>
    </row>
    <row r="27" s="417" customFormat="1" ht="14.25">
      <c r="J27" s="418"/>
    </row>
    <row r="28" s="417" customFormat="1" ht="14.25">
      <c r="J28" s="418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4" r:id="rId1"/>
  <headerFooter alignWithMargins="0">
    <oddHeader>&amp;LNákladový model kolokace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2:BR42"/>
  <sheetViews>
    <sheetView showGridLines="0" zoomScale="75" zoomScaleNormal="75" workbookViewId="0" topLeftCell="A1">
      <pane xSplit="3" ySplit="6" topLeftCell="BB22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C2" sqref="C2"/>
    </sheetView>
  </sheetViews>
  <sheetFormatPr defaultColWidth="9.140625" defaultRowHeight="12.75"/>
  <cols>
    <col min="1" max="1" width="1.1484375" style="3" customWidth="1"/>
    <col min="2" max="2" width="7.140625" style="3" customWidth="1"/>
    <col min="3" max="3" width="79.28125" style="3" customWidth="1"/>
    <col min="4" max="4" width="11.7109375" style="3" bestFit="1" customWidth="1"/>
    <col min="5" max="6" width="10.57421875" style="3" bestFit="1" customWidth="1"/>
    <col min="7" max="7" width="10.57421875" style="3" customWidth="1"/>
    <col min="8" max="8" width="10.57421875" style="3" bestFit="1" customWidth="1"/>
    <col min="9" max="9" width="9.421875" style="3" bestFit="1" customWidth="1"/>
    <col min="10" max="10" width="11.00390625" style="3" bestFit="1" customWidth="1"/>
    <col min="11" max="11" width="10.8515625" style="3" bestFit="1" customWidth="1"/>
    <col min="12" max="12" width="10.57421875" style="3" bestFit="1" customWidth="1"/>
    <col min="13" max="13" width="10.57421875" style="3" customWidth="1"/>
    <col min="14" max="14" width="9.421875" style="3" bestFit="1" customWidth="1"/>
    <col min="15" max="16" width="10.57421875" style="3" bestFit="1" customWidth="1"/>
    <col min="17" max="17" width="10.8515625" style="3" bestFit="1" customWidth="1"/>
    <col min="18" max="18" width="10.7109375" style="3" bestFit="1" customWidth="1"/>
    <col min="19" max="20" width="10.57421875" style="3" bestFit="1" customWidth="1"/>
    <col min="21" max="23" width="9.140625" style="3" customWidth="1"/>
    <col min="24" max="24" width="11.28125" style="3" bestFit="1" customWidth="1"/>
    <col min="25" max="25" width="11.00390625" style="3" bestFit="1" customWidth="1"/>
    <col min="26" max="26" width="9.140625" style="3" customWidth="1"/>
    <col min="27" max="30" width="10.57421875" style="3" bestFit="1" customWidth="1"/>
    <col min="31" max="31" width="11.28125" style="3" bestFit="1" customWidth="1"/>
    <col min="32" max="32" width="11.00390625" style="3" bestFit="1" customWidth="1"/>
    <col min="33" max="37" width="10.57421875" style="3" bestFit="1" customWidth="1"/>
    <col min="38" max="38" width="9.57421875" style="3" bestFit="1" customWidth="1"/>
    <col min="39" max="39" width="10.57421875" style="3" bestFit="1" customWidth="1"/>
    <col min="40" max="67" width="9.57421875" style="3" bestFit="1" customWidth="1"/>
    <col min="68" max="68" width="10.57421875" style="3" bestFit="1" customWidth="1"/>
    <col min="69" max="16384" width="9.140625" style="3" customWidth="1"/>
  </cols>
  <sheetData>
    <row r="2" ht="20.25">
      <c r="B2" s="2" t="s">
        <v>59</v>
      </c>
    </row>
    <row r="3" spans="3:67" ht="14.25">
      <c r="C3" s="39"/>
      <c r="D3" s="39"/>
      <c r="E3" s="39"/>
      <c r="F3" s="39"/>
      <c r="G3" s="39"/>
      <c r="H3" s="27"/>
      <c r="I3" s="27"/>
      <c r="J3" s="27"/>
      <c r="K3" s="27"/>
      <c r="L3" s="27"/>
      <c r="M3" s="27"/>
      <c r="N3" s="27"/>
      <c r="O3" s="39"/>
      <c r="P3" s="39"/>
      <c r="Q3" s="39"/>
      <c r="R3" s="39"/>
      <c r="S3" s="39"/>
      <c r="T3" s="39"/>
      <c r="U3" s="39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3:68" ht="15" thickBot="1">
      <c r="C4" s="42" t="s">
        <v>347</v>
      </c>
      <c r="D4" s="38" t="s">
        <v>208</v>
      </c>
      <c r="E4" s="38" t="s">
        <v>209</v>
      </c>
      <c r="F4" s="204" t="s">
        <v>210</v>
      </c>
      <c r="G4" s="204"/>
      <c r="H4" s="38" t="s">
        <v>211</v>
      </c>
      <c r="I4" s="38" t="s">
        <v>212</v>
      </c>
      <c r="J4" s="38" t="s">
        <v>213</v>
      </c>
      <c r="K4" s="38" t="s">
        <v>214</v>
      </c>
      <c r="L4" s="38" t="s">
        <v>215</v>
      </c>
      <c r="M4" s="38" t="s">
        <v>216</v>
      </c>
      <c r="N4" s="38" t="s">
        <v>217</v>
      </c>
      <c r="O4" s="38" t="s">
        <v>218</v>
      </c>
      <c r="P4" s="38" t="s">
        <v>219</v>
      </c>
      <c r="Q4" s="38" t="s">
        <v>220</v>
      </c>
      <c r="R4" s="38" t="s">
        <v>221</v>
      </c>
      <c r="S4" s="38" t="s">
        <v>222</v>
      </c>
      <c r="T4" s="38" t="s">
        <v>223</v>
      </c>
      <c r="U4" s="38" t="s">
        <v>224</v>
      </c>
      <c r="V4" s="38" t="s">
        <v>225</v>
      </c>
      <c r="W4" s="38" t="s">
        <v>226</v>
      </c>
      <c r="X4" s="38" t="s">
        <v>227</v>
      </c>
      <c r="Y4" s="38" t="s">
        <v>228</v>
      </c>
      <c r="Z4" s="38" t="s">
        <v>229</v>
      </c>
      <c r="AA4" s="38" t="s">
        <v>230</v>
      </c>
      <c r="AB4" s="38" t="s">
        <v>231</v>
      </c>
      <c r="AC4" s="38" t="s">
        <v>232</v>
      </c>
      <c r="AD4" s="38" t="s">
        <v>233</v>
      </c>
      <c r="AE4" s="38" t="s">
        <v>234</v>
      </c>
      <c r="AF4" s="38" t="s">
        <v>235</v>
      </c>
      <c r="AG4" s="38" t="s">
        <v>236</v>
      </c>
      <c r="AH4" s="38" t="s">
        <v>237</v>
      </c>
      <c r="AI4" s="38" t="s">
        <v>238</v>
      </c>
      <c r="AJ4" s="38" t="s">
        <v>239</v>
      </c>
      <c r="AK4" s="38" t="s">
        <v>240</v>
      </c>
      <c r="AL4" s="38" t="s">
        <v>241</v>
      </c>
      <c r="AM4" s="38" t="s">
        <v>242</v>
      </c>
      <c r="AN4" s="38" t="s">
        <v>243</v>
      </c>
      <c r="AO4" s="38" t="s">
        <v>244</v>
      </c>
      <c r="AP4" s="38" t="s">
        <v>245</v>
      </c>
      <c r="AQ4" s="38" t="s">
        <v>246</v>
      </c>
      <c r="AR4" s="38" t="s">
        <v>247</v>
      </c>
      <c r="AS4" s="38" t="s">
        <v>248</v>
      </c>
      <c r="AT4" s="38" t="s">
        <v>249</v>
      </c>
      <c r="AU4" s="38" t="s">
        <v>250</v>
      </c>
      <c r="AV4" s="38" t="s">
        <v>251</v>
      </c>
      <c r="AW4" s="38" t="s">
        <v>252</v>
      </c>
      <c r="AX4" s="38" t="s">
        <v>253</v>
      </c>
      <c r="AY4" s="38" t="s">
        <v>254</v>
      </c>
      <c r="AZ4" s="38" t="s">
        <v>255</v>
      </c>
      <c r="BA4" s="38" t="s">
        <v>256</v>
      </c>
      <c r="BB4" s="38" t="s">
        <v>257</v>
      </c>
      <c r="BC4" s="38" t="s">
        <v>258</v>
      </c>
      <c r="BD4" s="38" t="s">
        <v>259</v>
      </c>
      <c r="BE4" s="38" t="s">
        <v>260</v>
      </c>
      <c r="BF4" s="38" t="s">
        <v>261</v>
      </c>
      <c r="BG4" s="38" t="s">
        <v>262</v>
      </c>
      <c r="BH4" s="38" t="s">
        <v>263</v>
      </c>
      <c r="BI4" s="38" t="s">
        <v>264</v>
      </c>
      <c r="BJ4" s="38" t="s">
        <v>265</v>
      </c>
      <c r="BK4" s="38" t="s">
        <v>266</v>
      </c>
      <c r="BL4" s="38" t="s">
        <v>267</v>
      </c>
      <c r="BM4" s="38" t="s">
        <v>268</v>
      </c>
      <c r="BN4" s="38" t="s">
        <v>269</v>
      </c>
      <c r="BO4" s="38" t="s">
        <v>270</v>
      </c>
      <c r="BP4" s="38" t="s">
        <v>153</v>
      </c>
    </row>
    <row r="5" spans="4:68" ht="248.25" customHeight="1">
      <c r="D5" s="43" t="s">
        <v>271</v>
      </c>
      <c r="E5" s="202" t="s">
        <v>272</v>
      </c>
      <c r="F5" s="205" t="s">
        <v>162</v>
      </c>
      <c r="G5" s="205" t="s">
        <v>163</v>
      </c>
      <c r="H5" s="43" t="s">
        <v>274</v>
      </c>
      <c r="I5" s="44" t="s">
        <v>277</v>
      </c>
      <c r="J5" s="45" t="s">
        <v>355</v>
      </c>
      <c r="K5" s="45" t="s">
        <v>278</v>
      </c>
      <c r="L5" s="45" t="s">
        <v>359</v>
      </c>
      <c r="M5" s="45" t="s">
        <v>361</v>
      </c>
      <c r="N5" s="45" t="s">
        <v>379</v>
      </c>
      <c r="O5" s="45" t="s">
        <v>381</v>
      </c>
      <c r="P5" s="45" t="s">
        <v>383</v>
      </c>
      <c r="Q5" s="45" t="s">
        <v>169</v>
      </c>
      <c r="R5" s="45" t="s">
        <v>171</v>
      </c>
      <c r="S5" s="45" t="s">
        <v>173</v>
      </c>
      <c r="T5" s="45" t="s">
        <v>175</v>
      </c>
      <c r="U5" s="46" t="s">
        <v>279</v>
      </c>
      <c r="V5" s="44" t="s">
        <v>280</v>
      </c>
      <c r="W5" s="46" t="s">
        <v>281</v>
      </c>
      <c r="X5" s="46" t="s">
        <v>22</v>
      </c>
      <c r="Y5" s="46" t="s">
        <v>23</v>
      </c>
      <c r="Z5" s="44" t="s">
        <v>277</v>
      </c>
      <c r="AA5" s="45" t="s">
        <v>355</v>
      </c>
      <c r="AB5" s="45" t="s">
        <v>278</v>
      </c>
      <c r="AC5" s="45" t="s">
        <v>359</v>
      </c>
      <c r="AD5" s="45" t="s">
        <v>361</v>
      </c>
      <c r="AE5" s="45" t="s">
        <v>379</v>
      </c>
      <c r="AF5" s="45" t="s">
        <v>381</v>
      </c>
      <c r="AG5" s="45" t="s">
        <v>383</v>
      </c>
      <c r="AH5" s="45" t="s">
        <v>169</v>
      </c>
      <c r="AI5" s="45" t="s">
        <v>171</v>
      </c>
      <c r="AJ5" s="45" t="s">
        <v>173</v>
      </c>
      <c r="AK5" s="45" t="s">
        <v>175</v>
      </c>
      <c r="AL5" s="45" t="s">
        <v>282</v>
      </c>
      <c r="AM5" s="46" t="s">
        <v>274</v>
      </c>
      <c r="AN5" s="44" t="s">
        <v>283</v>
      </c>
      <c r="AO5" s="45" t="s">
        <v>355</v>
      </c>
      <c r="AP5" s="45" t="s">
        <v>278</v>
      </c>
      <c r="AQ5" s="45" t="s">
        <v>359</v>
      </c>
      <c r="AR5" s="45" t="s">
        <v>361</v>
      </c>
      <c r="AS5" s="45" t="s">
        <v>379</v>
      </c>
      <c r="AT5" s="45" t="s">
        <v>381</v>
      </c>
      <c r="AU5" s="45" t="s">
        <v>383</v>
      </c>
      <c r="AV5" s="45" t="s">
        <v>169</v>
      </c>
      <c r="AW5" s="45" t="s">
        <v>171</v>
      </c>
      <c r="AX5" s="45" t="s">
        <v>173</v>
      </c>
      <c r="AY5" s="45" t="s">
        <v>175</v>
      </c>
      <c r="AZ5" s="45" t="s">
        <v>284</v>
      </c>
      <c r="BA5" s="46" t="s">
        <v>285</v>
      </c>
      <c r="BB5" s="44" t="s">
        <v>283</v>
      </c>
      <c r="BC5" s="45" t="s">
        <v>355</v>
      </c>
      <c r="BD5" s="45" t="s">
        <v>278</v>
      </c>
      <c r="BE5" s="45" t="s">
        <v>359</v>
      </c>
      <c r="BF5" s="45" t="s">
        <v>361</v>
      </c>
      <c r="BG5" s="45" t="s">
        <v>379</v>
      </c>
      <c r="BH5" s="45" t="s">
        <v>381</v>
      </c>
      <c r="BI5" s="45" t="s">
        <v>383</v>
      </c>
      <c r="BJ5" s="45" t="s">
        <v>169</v>
      </c>
      <c r="BK5" s="45" t="s">
        <v>171</v>
      </c>
      <c r="BL5" s="45" t="s">
        <v>173</v>
      </c>
      <c r="BM5" s="45" t="s">
        <v>175</v>
      </c>
      <c r="BN5" s="45" t="s">
        <v>284</v>
      </c>
      <c r="BO5" s="45" t="s">
        <v>285</v>
      </c>
      <c r="BP5" s="46" t="s">
        <v>309</v>
      </c>
    </row>
    <row r="6" spans="2:70" s="53" customFormat="1" ht="42" customHeight="1" thickBot="1">
      <c r="B6" s="47" t="s">
        <v>346</v>
      </c>
      <c r="C6" s="7" t="s">
        <v>415</v>
      </c>
      <c r="D6" s="48" t="s">
        <v>286</v>
      </c>
      <c r="E6" s="203" t="s">
        <v>34</v>
      </c>
      <c r="F6" s="48" t="s">
        <v>34</v>
      </c>
      <c r="G6" s="48" t="s">
        <v>34</v>
      </c>
      <c r="H6" s="48" t="s">
        <v>35</v>
      </c>
      <c r="I6" s="49" t="s">
        <v>36</v>
      </c>
      <c r="J6" s="50" t="s">
        <v>36</v>
      </c>
      <c r="K6" s="50" t="s">
        <v>36</v>
      </c>
      <c r="L6" s="50" t="s">
        <v>36</v>
      </c>
      <c r="M6" s="50" t="s">
        <v>36</v>
      </c>
      <c r="N6" s="50" t="s">
        <v>36</v>
      </c>
      <c r="O6" s="50" t="s">
        <v>36</v>
      </c>
      <c r="P6" s="50" t="s">
        <v>36</v>
      </c>
      <c r="Q6" s="50" t="s">
        <v>36</v>
      </c>
      <c r="R6" s="50" t="s">
        <v>36</v>
      </c>
      <c r="S6" s="50" t="s">
        <v>36</v>
      </c>
      <c r="T6" s="50" t="s">
        <v>36</v>
      </c>
      <c r="U6" s="51" t="s">
        <v>36</v>
      </c>
      <c r="V6" s="49" t="s">
        <v>37</v>
      </c>
      <c r="W6" s="51" t="s">
        <v>37</v>
      </c>
      <c r="X6" s="49" t="s">
        <v>38</v>
      </c>
      <c r="Y6" s="51" t="s">
        <v>38</v>
      </c>
      <c r="Z6" s="49" t="s">
        <v>39</v>
      </c>
      <c r="AA6" s="50" t="s">
        <v>39</v>
      </c>
      <c r="AB6" s="50" t="s">
        <v>39</v>
      </c>
      <c r="AC6" s="50" t="s">
        <v>39</v>
      </c>
      <c r="AD6" s="50" t="s">
        <v>39</v>
      </c>
      <c r="AE6" s="50" t="s">
        <v>39</v>
      </c>
      <c r="AF6" s="50" t="s">
        <v>39</v>
      </c>
      <c r="AG6" s="50" t="s">
        <v>39</v>
      </c>
      <c r="AH6" s="50" t="s">
        <v>39</v>
      </c>
      <c r="AI6" s="50" t="s">
        <v>39</v>
      </c>
      <c r="AJ6" s="50" t="s">
        <v>39</v>
      </c>
      <c r="AK6" s="50" t="s">
        <v>39</v>
      </c>
      <c r="AL6" s="50" t="s">
        <v>39</v>
      </c>
      <c r="AM6" s="51" t="s">
        <v>39</v>
      </c>
      <c r="AN6" s="49" t="s">
        <v>40</v>
      </c>
      <c r="AO6" s="50" t="s">
        <v>40</v>
      </c>
      <c r="AP6" s="50" t="s">
        <v>40</v>
      </c>
      <c r="AQ6" s="50" t="s">
        <v>40</v>
      </c>
      <c r="AR6" s="50" t="s">
        <v>40</v>
      </c>
      <c r="AS6" s="50" t="s">
        <v>40</v>
      </c>
      <c r="AT6" s="50" t="s">
        <v>40</v>
      </c>
      <c r="AU6" s="50" t="s">
        <v>40</v>
      </c>
      <c r="AV6" s="50" t="s">
        <v>40</v>
      </c>
      <c r="AW6" s="50" t="s">
        <v>40</v>
      </c>
      <c r="AX6" s="50" t="s">
        <v>40</v>
      </c>
      <c r="AY6" s="50" t="s">
        <v>40</v>
      </c>
      <c r="AZ6" s="50" t="s">
        <v>40</v>
      </c>
      <c r="BA6" s="51" t="s">
        <v>40</v>
      </c>
      <c r="BB6" s="49" t="s">
        <v>147</v>
      </c>
      <c r="BC6" s="50" t="s">
        <v>147</v>
      </c>
      <c r="BD6" s="50" t="s">
        <v>147</v>
      </c>
      <c r="BE6" s="50" t="s">
        <v>147</v>
      </c>
      <c r="BF6" s="50" t="s">
        <v>147</v>
      </c>
      <c r="BG6" s="50" t="s">
        <v>147</v>
      </c>
      <c r="BH6" s="50" t="s">
        <v>147</v>
      </c>
      <c r="BI6" s="50" t="s">
        <v>147</v>
      </c>
      <c r="BJ6" s="50" t="s">
        <v>147</v>
      </c>
      <c r="BK6" s="50" t="s">
        <v>147</v>
      </c>
      <c r="BL6" s="50" t="s">
        <v>147</v>
      </c>
      <c r="BM6" s="50" t="s">
        <v>147</v>
      </c>
      <c r="BN6" s="50" t="s">
        <v>147</v>
      </c>
      <c r="BO6" s="50" t="s">
        <v>147</v>
      </c>
      <c r="BP6" s="51" t="s">
        <v>152</v>
      </c>
      <c r="BQ6" s="52"/>
      <c r="BR6" s="52"/>
    </row>
    <row r="7" spans="2:68" s="59" customFormat="1" ht="14.25">
      <c r="B7" s="41" t="s">
        <v>61</v>
      </c>
      <c r="C7" s="9" t="s">
        <v>85</v>
      </c>
      <c r="D7" s="54"/>
      <c r="E7" s="55"/>
      <c r="F7" s="56" t="e">
        <f>'Alokace nákladů na procesy'!H7*'Alokace nákladů na procesy'!D7/('Alokace nákladů na procesy'!$D$11+'Alokace nákladů na procesy'!$D$12)</f>
        <v>#DIV/0!</v>
      </c>
      <c r="G7" s="55" t="e">
        <f>'Alokace nákladů na procesy'!H7*'Alokace nákladů na procesy'!D7/('Alokace nákladů na procesy'!$D$11+'Alokace nákladů na procesy'!$D$12)</f>
        <v>#DIV/0!</v>
      </c>
      <c r="H7" s="54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5"/>
      <c r="W7" s="58"/>
      <c r="X7" s="55"/>
      <c r="Y7" s="58"/>
      <c r="Z7" s="55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/>
      <c r="AN7" s="55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8"/>
      <c r="BB7" s="55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8"/>
      <c r="BP7" s="58"/>
    </row>
    <row r="8" spans="2:68" s="59" customFormat="1" ht="14.25">
      <c r="B8" s="41" t="s">
        <v>62</v>
      </c>
      <c r="C8" s="12" t="s">
        <v>86</v>
      </c>
      <c r="D8" s="60"/>
      <c r="E8" s="61"/>
      <c r="F8" s="56" t="e">
        <f>'Alokace nákladů na procesy'!H8*'Alokace nákladů na procesy'!D8/('Alokace nákladů na procesy'!$D$11+'Alokace nákladů na procesy'!$D$12)</f>
        <v>#DIV/0!</v>
      </c>
      <c r="G8" s="61" t="e">
        <f>'Alokace nákladů na procesy'!H8*'Alokace nákladů na procesy'!D8/('Alokace nákladů na procesy'!$D$11+'Alokace nákladů na procesy'!$D$12)</f>
        <v>#DIV/0!</v>
      </c>
      <c r="H8" s="60"/>
      <c r="I8" s="61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61"/>
      <c r="W8" s="64"/>
      <c r="X8" s="61"/>
      <c r="Y8" s="64"/>
      <c r="Z8" s="61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4"/>
      <c r="AN8" s="61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4"/>
      <c r="BB8" s="61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4"/>
      <c r="BP8" s="64"/>
    </row>
    <row r="9" spans="2:68" s="59" customFormat="1" ht="15" thickBot="1">
      <c r="B9" s="41" t="s">
        <v>63</v>
      </c>
      <c r="C9" s="15" t="s">
        <v>87</v>
      </c>
      <c r="D9" s="65"/>
      <c r="E9" s="66"/>
      <c r="F9" s="56" t="e">
        <f>'Alokace nákladů na procesy'!H9*'Alokace nákladů na procesy'!D9/('Alokace nákladů na procesy'!$D$11+'Alokace nákladů na procesy'!$D$12)</f>
        <v>#DIV/0!</v>
      </c>
      <c r="G9" s="66" t="e">
        <f>'Alokace nákladů na procesy'!H9*'Alokace nákladů na procesy'!D9/('Alokace nákladů na procesy'!$D$11+'Alokace nákladů na procesy'!$D$12)</f>
        <v>#DIV/0!</v>
      </c>
      <c r="H9" s="65"/>
      <c r="I9" s="66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  <c r="V9" s="66"/>
      <c r="W9" s="69"/>
      <c r="X9" s="66"/>
      <c r="Y9" s="69"/>
      <c r="Z9" s="66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9"/>
      <c r="AN9" s="66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9"/>
      <c r="BB9" s="66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9"/>
      <c r="BP9" s="69"/>
    </row>
    <row r="10" spans="2:68" s="59" customFormat="1" ht="14.25">
      <c r="B10" s="41" t="s">
        <v>64</v>
      </c>
      <c r="C10" s="17" t="s">
        <v>272</v>
      </c>
      <c r="D10" s="70"/>
      <c r="E10" s="71" t="e">
        <f>'Alokace nákladů na procesy'!H10</f>
        <v>#DIV/0!</v>
      </c>
      <c r="F10" s="72"/>
      <c r="G10" s="71"/>
      <c r="H10" s="70"/>
      <c r="I10" s="71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71"/>
      <c r="W10" s="74"/>
      <c r="X10" s="71"/>
      <c r="Y10" s="74"/>
      <c r="Z10" s="71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71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4"/>
      <c r="BB10" s="71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4"/>
      <c r="BP10" s="74"/>
    </row>
    <row r="11" spans="2:68" s="59" customFormat="1" ht="15" thickBot="1">
      <c r="B11" s="41" t="s">
        <v>65</v>
      </c>
      <c r="C11" s="75" t="s">
        <v>273</v>
      </c>
      <c r="D11" s="60"/>
      <c r="E11" s="61"/>
      <c r="F11" s="62" t="e">
        <f>'Alokace nákladů na procesy'!H11</f>
        <v>#DIV/0!</v>
      </c>
      <c r="G11" s="61" t="e">
        <f>'Alokace nákladů na procesy'!H12</f>
        <v>#DIV/0!</v>
      </c>
      <c r="H11" s="60"/>
      <c r="I11" s="61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61"/>
      <c r="W11" s="64"/>
      <c r="X11" s="61"/>
      <c r="Y11" s="64"/>
      <c r="Z11" s="61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61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4"/>
      <c r="BB11" s="61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4"/>
      <c r="BP11" s="64"/>
    </row>
    <row r="12" spans="2:68" s="59" customFormat="1" ht="14.25">
      <c r="B12" s="41" t="s">
        <v>66</v>
      </c>
      <c r="C12" s="9" t="s">
        <v>274</v>
      </c>
      <c r="D12" s="70"/>
      <c r="E12" s="71"/>
      <c r="F12" s="72"/>
      <c r="G12" s="71"/>
      <c r="H12" s="70" t="e">
        <f>'Alokace nákladů na procesy'!H13</f>
        <v>#DIV/0!</v>
      </c>
      <c r="I12" s="71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1"/>
      <c r="W12" s="74"/>
      <c r="X12" s="71"/>
      <c r="Y12" s="74"/>
      <c r="Z12" s="71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 t="e">
        <f>'Alokace nákladů na procesy'!H13</f>
        <v>#DIV/0!</v>
      </c>
      <c r="AN12" s="71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  <c r="BB12" s="71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4"/>
      <c r="BP12" s="74"/>
    </row>
    <row r="13" spans="2:68" s="59" customFormat="1" ht="15" thickBot="1">
      <c r="B13" s="41" t="s">
        <v>67</v>
      </c>
      <c r="C13" s="15" t="s">
        <v>88</v>
      </c>
      <c r="D13" s="65"/>
      <c r="E13" s="66"/>
      <c r="F13" s="67"/>
      <c r="G13" s="66"/>
      <c r="H13" s="65" t="e">
        <f>'Alokace nákladů na procesy'!H14</f>
        <v>#DIV/0!</v>
      </c>
      <c r="I13" s="66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66"/>
      <c r="W13" s="69"/>
      <c r="X13" s="66"/>
      <c r="Y13" s="69"/>
      <c r="Z13" s="66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9" t="e">
        <f>'Alokace nákladů na procesy'!H14</f>
        <v>#DIV/0!</v>
      </c>
      <c r="AN13" s="66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9"/>
      <c r="BB13" s="66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9"/>
      <c r="BP13" s="69"/>
    </row>
    <row r="14" spans="2:68" s="59" customFormat="1" ht="14.25">
      <c r="B14" s="41" t="s">
        <v>68</v>
      </c>
      <c r="C14" s="20" t="s">
        <v>89</v>
      </c>
      <c r="D14" s="70"/>
      <c r="E14" s="71"/>
      <c r="F14" s="72"/>
      <c r="G14" s="71"/>
      <c r="H14" s="70"/>
      <c r="I14" s="71" t="e">
        <f>'Alokace nákladů na procesy'!H15</f>
        <v>#DIV/0!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 t="e">
        <f>'Alokace nákladů na procesy'!H15</f>
        <v>#DIV/0!</v>
      </c>
      <c r="V14" s="71"/>
      <c r="W14" s="74"/>
      <c r="X14" s="71"/>
      <c r="Y14" s="74"/>
      <c r="Z14" s="71" t="e">
        <f>'Alokace nákladů na procesy'!H15</f>
        <v>#DIV/0!</v>
      </c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 t="e">
        <f>'Alokace nákladů na procesy'!H15</f>
        <v>#DIV/0!</v>
      </c>
      <c r="AM14" s="74"/>
      <c r="AN14" s="71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4"/>
      <c r="BB14" s="71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4"/>
      <c r="BP14" s="74"/>
    </row>
    <row r="15" spans="2:68" s="59" customFormat="1" ht="14.25">
      <c r="B15" s="41" t="s">
        <v>69</v>
      </c>
      <c r="C15" s="21" t="s">
        <v>90</v>
      </c>
      <c r="D15" s="60"/>
      <c r="E15" s="61"/>
      <c r="F15" s="62"/>
      <c r="G15" s="61"/>
      <c r="H15" s="60"/>
      <c r="I15" s="61"/>
      <c r="J15" s="63" t="e">
        <f>'Alokace nákladů na procesy'!H16</f>
        <v>#DIV/0!</v>
      </c>
      <c r="K15" s="63" t="e">
        <f>'Alokace nákladů na procesy'!H16</f>
        <v>#DIV/0!</v>
      </c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1"/>
      <c r="W15" s="64"/>
      <c r="X15" s="61"/>
      <c r="Y15" s="64"/>
      <c r="Z15" s="61"/>
      <c r="AA15" s="63" t="e">
        <f>'Alokace nákladů na procesy'!H16</f>
        <v>#DIV/0!</v>
      </c>
      <c r="AB15" s="63" t="e">
        <f>'Alokace nákladů na procesy'!H16</f>
        <v>#DIV/0!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61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/>
      <c r="BB15" s="61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4"/>
      <c r="BP15" s="64"/>
    </row>
    <row r="16" spans="2:68" s="59" customFormat="1" ht="14.25">
      <c r="B16" s="41" t="s">
        <v>70</v>
      </c>
      <c r="C16" s="21" t="s">
        <v>91</v>
      </c>
      <c r="D16" s="60"/>
      <c r="E16" s="61"/>
      <c r="F16" s="62"/>
      <c r="G16" s="61"/>
      <c r="H16" s="60"/>
      <c r="I16" s="61"/>
      <c r="J16" s="63"/>
      <c r="K16" s="63"/>
      <c r="L16" s="63"/>
      <c r="M16" s="63"/>
      <c r="N16" s="63"/>
      <c r="O16" s="63"/>
      <c r="P16" s="63"/>
      <c r="Q16" s="63" t="e">
        <f>'Alokace nákladů na procesy'!H17</f>
        <v>#DIV/0!</v>
      </c>
      <c r="R16" s="63" t="e">
        <f>'Alokace nákladů na procesy'!H17</f>
        <v>#DIV/0!</v>
      </c>
      <c r="S16" s="63"/>
      <c r="T16" s="63"/>
      <c r="U16" s="64"/>
      <c r="V16" s="61"/>
      <c r="W16" s="64"/>
      <c r="X16" s="61"/>
      <c r="Y16" s="64"/>
      <c r="Z16" s="61"/>
      <c r="AA16" s="63"/>
      <c r="AB16" s="63"/>
      <c r="AC16" s="63"/>
      <c r="AD16" s="63"/>
      <c r="AE16" s="63"/>
      <c r="AF16" s="63"/>
      <c r="AG16" s="63"/>
      <c r="AH16" s="63" t="e">
        <f>'Alokace nákladů na procesy'!H17</f>
        <v>#DIV/0!</v>
      </c>
      <c r="AI16" s="63" t="e">
        <f>'Alokace nákladů na procesy'!H17</f>
        <v>#DIV/0!</v>
      </c>
      <c r="AJ16" s="63"/>
      <c r="AK16" s="63"/>
      <c r="AL16" s="63"/>
      <c r="AM16" s="64"/>
      <c r="AN16" s="61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4"/>
      <c r="BB16" s="61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4"/>
      <c r="BP16" s="64"/>
    </row>
    <row r="17" spans="2:68" s="59" customFormat="1" ht="14.25">
      <c r="B17" s="41" t="s">
        <v>71</v>
      </c>
      <c r="C17" s="21" t="s">
        <v>92</v>
      </c>
      <c r="D17" s="60"/>
      <c r="E17" s="61"/>
      <c r="F17" s="62"/>
      <c r="G17" s="61"/>
      <c r="H17" s="60"/>
      <c r="I17" s="61"/>
      <c r="J17" s="63"/>
      <c r="K17" s="63"/>
      <c r="L17" s="63"/>
      <c r="M17" s="63"/>
      <c r="N17" s="63"/>
      <c r="O17" s="63"/>
      <c r="P17" s="63"/>
      <c r="Q17" s="63"/>
      <c r="R17" s="63"/>
      <c r="S17" s="63" t="e">
        <f>'Alokace nákladů na procesy'!H18</f>
        <v>#DIV/0!</v>
      </c>
      <c r="T17" s="63" t="e">
        <f>'Alokace nákladů na procesy'!H18</f>
        <v>#DIV/0!</v>
      </c>
      <c r="U17" s="64"/>
      <c r="V17" s="61"/>
      <c r="W17" s="64"/>
      <c r="X17" s="61"/>
      <c r="Y17" s="64"/>
      <c r="Z17" s="61"/>
      <c r="AA17" s="63"/>
      <c r="AB17" s="63"/>
      <c r="AC17" s="63"/>
      <c r="AD17" s="63"/>
      <c r="AE17" s="63"/>
      <c r="AF17" s="63"/>
      <c r="AG17" s="63"/>
      <c r="AH17" s="63"/>
      <c r="AI17" s="63"/>
      <c r="AJ17" s="63" t="e">
        <f>'Alokace nákladů na procesy'!H18</f>
        <v>#DIV/0!</v>
      </c>
      <c r="AK17" s="63" t="e">
        <f>'Alokace nákladů na procesy'!H18</f>
        <v>#DIV/0!</v>
      </c>
      <c r="AL17" s="63"/>
      <c r="AM17" s="64"/>
      <c r="AN17" s="61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61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4"/>
      <c r="BP17" s="64"/>
    </row>
    <row r="18" spans="2:68" s="59" customFormat="1" ht="14.25">
      <c r="B18" s="41" t="s">
        <v>72</v>
      </c>
      <c r="C18" s="21" t="s">
        <v>93</v>
      </c>
      <c r="D18" s="60"/>
      <c r="E18" s="61"/>
      <c r="F18" s="62"/>
      <c r="G18" s="61"/>
      <c r="H18" s="60"/>
      <c r="I18" s="61"/>
      <c r="J18" s="63"/>
      <c r="K18" s="63"/>
      <c r="L18" s="63"/>
      <c r="M18" s="63" t="e">
        <f>'Alokace nákladů na procesy'!H19</f>
        <v>#DIV/0!</v>
      </c>
      <c r="N18" s="63"/>
      <c r="O18" s="63" t="e">
        <f>'Alokace nákladů na procesy'!H19</f>
        <v>#DIV/0!</v>
      </c>
      <c r="P18" s="63"/>
      <c r="Q18" s="63"/>
      <c r="R18" s="63"/>
      <c r="S18" s="63"/>
      <c r="T18" s="63"/>
      <c r="U18" s="64"/>
      <c r="V18" s="61"/>
      <c r="W18" s="64"/>
      <c r="X18" s="61"/>
      <c r="Y18" s="64"/>
      <c r="Z18" s="61"/>
      <c r="AA18" s="63"/>
      <c r="AB18" s="63"/>
      <c r="AC18" s="63"/>
      <c r="AD18" s="63" t="e">
        <f>'Alokace nákladů na procesy'!H19</f>
        <v>#DIV/0!</v>
      </c>
      <c r="AE18" s="63"/>
      <c r="AF18" s="63" t="e">
        <f>'Alokace nákladů na procesy'!H19</f>
        <v>#DIV/0!</v>
      </c>
      <c r="AG18" s="63"/>
      <c r="AH18" s="63"/>
      <c r="AI18" s="63"/>
      <c r="AJ18" s="63"/>
      <c r="AK18" s="63"/>
      <c r="AL18" s="63"/>
      <c r="AM18" s="64"/>
      <c r="AN18" s="61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4"/>
      <c r="BB18" s="61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4"/>
      <c r="BP18" s="64"/>
    </row>
    <row r="19" spans="2:68" s="59" customFormat="1" ht="14.25">
      <c r="B19" s="41" t="s">
        <v>73</v>
      </c>
      <c r="C19" s="21" t="s">
        <v>94</v>
      </c>
      <c r="D19" s="60"/>
      <c r="E19" s="61"/>
      <c r="F19" s="62"/>
      <c r="G19" s="61"/>
      <c r="H19" s="60"/>
      <c r="I19" s="61"/>
      <c r="J19" s="63"/>
      <c r="K19" s="63"/>
      <c r="L19" s="63" t="e">
        <f>'Alokace nákladů na procesy'!H20</f>
        <v>#DIV/0!</v>
      </c>
      <c r="M19" s="63"/>
      <c r="N19" s="63"/>
      <c r="O19" s="63"/>
      <c r="P19" s="63" t="e">
        <f>'Alokace nákladů na procesy'!H20</f>
        <v>#DIV/0!</v>
      </c>
      <c r="Q19" s="63"/>
      <c r="R19" s="63"/>
      <c r="S19" s="63"/>
      <c r="T19" s="63"/>
      <c r="U19" s="64"/>
      <c r="V19" s="61"/>
      <c r="W19" s="64"/>
      <c r="X19" s="61"/>
      <c r="Y19" s="64"/>
      <c r="Z19" s="61"/>
      <c r="AA19" s="63"/>
      <c r="AB19" s="63"/>
      <c r="AC19" s="63" t="e">
        <f>'Alokace nákladů na procesy'!H20</f>
        <v>#DIV/0!</v>
      </c>
      <c r="AD19" s="63"/>
      <c r="AE19" s="63"/>
      <c r="AF19" s="63"/>
      <c r="AG19" s="63" t="e">
        <f>'Alokace nákladů na procesy'!H20</f>
        <v>#DIV/0!</v>
      </c>
      <c r="AH19" s="63"/>
      <c r="AI19" s="63"/>
      <c r="AJ19" s="63"/>
      <c r="AK19" s="63"/>
      <c r="AL19" s="63"/>
      <c r="AM19" s="64"/>
      <c r="AN19" s="61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4"/>
      <c r="BB19" s="61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4"/>
      <c r="BP19" s="64"/>
    </row>
    <row r="20" spans="2:68" s="59" customFormat="1" ht="15" thickBot="1">
      <c r="B20" s="41" t="s">
        <v>74</v>
      </c>
      <c r="C20" s="22" t="s">
        <v>139</v>
      </c>
      <c r="D20" s="65"/>
      <c r="E20" s="66"/>
      <c r="F20" s="67"/>
      <c r="G20" s="66"/>
      <c r="H20" s="65"/>
      <c r="I20" s="66"/>
      <c r="J20" s="68"/>
      <c r="K20" s="68"/>
      <c r="L20" s="68"/>
      <c r="M20" s="68"/>
      <c r="N20" s="68" t="e">
        <f>'Alokace nákladů na procesy'!H21</f>
        <v>#DIV/0!</v>
      </c>
      <c r="O20" s="68"/>
      <c r="P20" s="68"/>
      <c r="Q20" s="68"/>
      <c r="R20" s="68"/>
      <c r="S20" s="68"/>
      <c r="T20" s="68"/>
      <c r="U20" s="69"/>
      <c r="V20" s="66"/>
      <c r="W20" s="69"/>
      <c r="X20" s="66"/>
      <c r="Y20" s="69"/>
      <c r="Z20" s="66"/>
      <c r="AA20" s="68"/>
      <c r="AB20" s="68"/>
      <c r="AC20" s="68"/>
      <c r="AD20" s="68"/>
      <c r="AE20" s="68" t="e">
        <f>'Alokace nákladů na procesy'!H21</f>
        <v>#DIV/0!</v>
      </c>
      <c r="AF20" s="68"/>
      <c r="AG20" s="68"/>
      <c r="AH20" s="68"/>
      <c r="AI20" s="68"/>
      <c r="AJ20" s="68"/>
      <c r="AK20" s="68"/>
      <c r="AL20" s="68"/>
      <c r="AM20" s="69"/>
      <c r="AN20" s="66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9"/>
      <c r="BB20" s="66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9"/>
      <c r="BP20" s="69"/>
    </row>
    <row r="21" spans="2:68" s="59" customFormat="1" ht="14.25">
      <c r="B21" s="41" t="s">
        <v>75</v>
      </c>
      <c r="C21" s="9" t="s">
        <v>140</v>
      </c>
      <c r="D21" s="70"/>
      <c r="E21" s="71"/>
      <c r="F21" s="72"/>
      <c r="G21" s="71"/>
      <c r="H21" s="70"/>
      <c r="I21" s="71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  <c r="V21" s="71" t="e">
        <f>'Alokace nákladů na procesy'!H22</f>
        <v>#DIV/0!</v>
      </c>
      <c r="W21" s="74"/>
      <c r="X21" s="71"/>
      <c r="Y21" s="74"/>
      <c r="Z21" s="71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  <c r="AN21" s="71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4"/>
      <c r="BB21" s="71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4"/>
      <c r="BP21" s="74"/>
    </row>
    <row r="22" spans="2:68" s="59" customFormat="1" ht="15" thickBot="1">
      <c r="B22" s="41" t="s">
        <v>76</v>
      </c>
      <c r="C22" s="222" t="s">
        <v>141</v>
      </c>
      <c r="D22" s="65"/>
      <c r="E22" s="66"/>
      <c r="F22" s="67"/>
      <c r="G22" s="66"/>
      <c r="H22" s="65"/>
      <c r="I22" s="66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66"/>
      <c r="W22" s="69" t="e">
        <f>'Alokace nákladů na procesy'!H23</f>
        <v>#DIV/0!</v>
      </c>
      <c r="X22" s="66"/>
      <c r="Y22" s="69"/>
      <c r="Z22" s="66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6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9"/>
      <c r="BB22" s="66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9"/>
      <c r="BP22" s="69"/>
    </row>
    <row r="23" spans="2:68" s="59" customFormat="1" ht="14.25">
      <c r="B23" s="211" t="s">
        <v>77</v>
      </c>
      <c r="C23" s="223" t="s">
        <v>187</v>
      </c>
      <c r="D23" s="219"/>
      <c r="E23" s="71"/>
      <c r="F23" s="72"/>
      <c r="G23" s="71"/>
      <c r="H23" s="70"/>
      <c r="I23" s="71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4"/>
      <c r="V23" s="71"/>
      <c r="W23" s="74"/>
      <c r="X23" s="71" t="e">
        <f>'Alokace nákladů na procesy'!H24</f>
        <v>#DIV/0!</v>
      </c>
      <c r="Y23" s="74"/>
      <c r="Z23" s="71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71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4"/>
      <c r="BB23" s="71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4"/>
      <c r="BP23" s="74"/>
    </row>
    <row r="24" spans="2:68" s="59" customFormat="1" ht="14.25">
      <c r="B24" s="211"/>
      <c r="C24" s="222" t="s">
        <v>188</v>
      </c>
      <c r="D24" s="220"/>
      <c r="E24" s="215"/>
      <c r="F24" s="216"/>
      <c r="G24" s="215"/>
      <c r="H24" s="214"/>
      <c r="I24" s="215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8"/>
      <c r="V24" s="215"/>
      <c r="W24" s="218"/>
      <c r="X24" s="215"/>
      <c r="Y24" s="218"/>
      <c r="Z24" s="215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8"/>
      <c r="AN24" s="215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8"/>
      <c r="BB24" s="215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8"/>
      <c r="BP24" s="218"/>
    </row>
    <row r="25" spans="2:68" s="59" customFormat="1" ht="14.25">
      <c r="B25" s="211"/>
      <c r="C25" s="222" t="s">
        <v>189</v>
      </c>
      <c r="D25" s="220"/>
      <c r="E25" s="215"/>
      <c r="F25" s="216"/>
      <c r="G25" s="215"/>
      <c r="H25" s="214"/>
      <c r="I25" s="215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/>
      <c r="V25" s="215"/>
      <c r="W25" s="218"/>
      <c r="X25" s="215"/>
      <c r="Y25" s="218"/>
      <c r="Z25" s="215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8"/>
      <c r="AN25" s="215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8"/>
      <c r="BB25" s="215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8"/>
      <c r="BP25" s="218"/>
    </row>
    <row r="26" spans="2:68" s="59" customFormat="1" ht="15" thickBot="1">
      <c r="B26" s="211"/>
      <c r="C26" s="15" t="s">
        <v>190</v>
      </c>
      <c r="D26" s="220"/>
      <c r="E26" s="215"/>
      <c r="F26" s="216"/>
      <c r="G26" s="215"/>
      <c r="H26" s="214"/>
      <c r="I26" s="215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8"/>
      <c r="V26" s="215"/>
      <c r="W26" s="218"/>
      <c r="X26" s="215"/>
      <c r="Y26" s="218"/>
      <c r="Z26" s="215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8"/>
      <c r="AN26" s="215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8"/>
      <c r="BB26" s="215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8"/>
      <c r="BP26" s="218"/>
    </row>
    <row r="27" spans="2:68" s="59" customFormat="1" ht="15" thickBot="1">
      <c r="B27" s="211" t="s">
        <v>78</v>
      </c>
      <c r="C27" s="223" t="s">
        <v>191</v>
      </c>
      <c r="D27" s="221"/>
      <c r="E27" s="66"/>
      <c r="F27" s="67"/>
      <c r="G27" s="66"/>
      <c r="H27" s="65"/>
      <c r="I27" s="66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66"/>
      <c r="W27" s="69"/>
      <c r="X27" s="66"/>
      <c r="Y27" s="69" t="e">
        <f>'Alokace nákladů na procesy'!H25</f>
        <v>#DIV/0!</v>
      </c>
      <c r="Z27" s="66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66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9"/>
      <c r="BB27" s="66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9"/>
      <c r="BP27" s="69"/>
    </row>
    <row r="28" spans="2:68" s="59" customFormat="1" ht="14.25">
      <c r="B28" s="211"/>
      <c r="C28" s="222" t="s">
        <v>192</v>
      </c>
      <c r="D28" s="220"/>
      <c r="E28" s="215"/>
      <c r="F28" s="216"/>
      <c r="G28" s="215"/>
      <c r="H28" s="214"/>
      <c r="I28" s="215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8"/>
      <c r="V28" s="215"/>
      <c r="W28" s="218"/>
      <c r="X28" s="215"/>
      <c r="Y28" s="218"/>
      <c r="Z28" s="215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8"/>
      <c r="AN28" s="215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8"/>
      <c r="BB28" s="215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8"/>
      <c r="BP28" s="218"/>
    </row>
    <row r="29" spans="2:68" s="59" customFormat="1" ht="14.25">
      <c r="B29" s="211"/>
      <c r="C29" s="222" t="s">
        <v>193</v>
      </c>
      <c r="D29" s="220"/>
      <c r="E29" s="215"/>
      <c r="F29" s="216"/>
      <c r="G29" s="215"/>
      <c r="H29" s="214"/>
      <c r="I29" s="215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8"/>
      <c r="V29" s="215"/>
      <c r="W29" s="218"/>
      <c r="X29" s="215"/>
      <c r="Y29" s="218"/>
      <c r="Z29" s="215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8"/>
      <c r="AN29" s="215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8"/>
      <c r="BB29" s="215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8"/>
      <c r="BP29" s="218"/>
    </row>
    <row r="30" spans="2:68" s="59" customFormat="1" ht="15" thickBot="1">
      <c r="B30" s="211"/>
      <c r="C30" s="15" t="s">
        <v>194</v>
      </c>
      <c r="D30" s="220"/>
      <c r="E30" s="215"/>
      <c r="F30" s="216"/>
      <c r="G30" s="215"/>
      <c r="H30" s="214"/>
      <c r="I30" s="215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8"/>
      <c r="V30" s="215"/>
      <c r="W30" s="218"/>
      <c r="X30" s="215"/>
      <c r="Y30" s="218"/>
      <c r="Z30" s="215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8"/>
      <c r="AN30" s="215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8"/>
      <c r="BB30" s="215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8"/>
      <c r="BP30" s="218"/>
    </row>
    <row r="31" spans="2:68" s="59" customFormat="1" ht="14.25">
      <c r="B31" s="41" t="s">
        <v>79</v>
      </c>
      <c r="C31" s="18" t="s">
        <v>142</v>
      </c>
      <c r="D31" s="70"/>
      <c r="E31" s="71"/>
      <c r="F31" s="72"/>
      <c r="G31" s="71"/>
      <c r="H31" s="70"/>
      <c r="I31" s="71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V31" s="71"/>
      <c r="W31" s="74"/>
      <c r="X31" s="71"/>
      <c r="Y31" s="74"/>
      <c r="Z31" s="71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71" t="e">
        <f>'Alokace nákladů na procesy'!H26</f>
        <v>#DIV/0!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 t="e">
        <f>'Alokace nákladů na procesy'!H26</f>
        <v>#DIV/0!</v>
      </c>
      <c r="BA31" s="74"/>
      <c r="BB31" s="71" t="e">
        <f>'Alokace nákladů na procesy'!H26</f>
        <v>#DIV/0!</v>
      </c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 t="e">
        <f>'Alokace nákladů na procesy'!H26</f>
        <v>#DIV/0!</v>
      </c>
      <c r="BO31" s="74"/>
      <c r="BP31" s="74"/>
    </row>
    <row r="32" spans="2:68" s="59" customFormat="1" ht="14.25">
      <c r="B32" s="41" t="s">
        <v>80</v>
      </c>
      <c r="C32" s="12" t="s">
        <v>143</v>
      </c>
      <c r="D32" s="60"/>
      <c r="E32" s="61"/>
      <c r="F32" s="62"/>
      <c r="G32" s="61"/>
      <c r="H32" s="60"/>
      <c r="I32" s="61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1"/>
      <c r="W32" s="64"/>
      <c r="X32" s="61"/>
      <c r="Y32" s="64"/>
      <c r="Z32" s="61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1"/>
      <c r="AO32" s="63" t="e">
        <f>'Alokace nákladů na procesy'!H27</f>
        <v>#DIV/0!</v>
      </c>
      <c r="AP32" s="63" t="e">
        <f>'Alokace nákladů na procesy'!H27</f>
        <v>#DIV/0!</v>
      </c>
      <c r="AQ32" s="63"/>
      <c r="AR32" s="63"/>
      <c r="AS32" s="63"/>
      <c r="AT32" s="63"/>
      <c r="AU32" s="63"/>
      <c r="AV32" s="63" t="e">
        <f>'Alokace nákladů na procesy'!H27</f>
        <v>#DIV/0!</v>
      </c>
      <c r="AW32" s="63" t="e">
        <f>'Alokace nákladů na procesy'!H27</f>
        <v>#DIV/0!</v>
      </c>
      <c r="AX32" s="63" t="e">
        <f>'Alokace nákladů na procesy'!H27</f>
        <v>#DIV/0!</v>
      </c>
      <c r="AY32" s="63" t="e">
        <f>'Alokace nákladů na procesy'!H27</f>
        <v>#DIV/0!</v>
      </c>
      <c r="AZ32" s="63"/>
      <c r="BA32" s="64"/>
      <c r="BB32" s="61"/>
      <c r="BC32" s="63" t="e">
        <f>'Alokace nákladů na procesy'!H27</f>
        <v>#DIV/0!</v>
      </c>
      <c r="BD32" s="63" t="e">
        <f>'Alokace nákladů na procesy'!H27</f>
        <v>#DIV/0!</v>
      </c>
      <c r="BE32" s="63"/>
      <c r="BF32" s="63"/>
      <c r="BG32" s="63"/>
      <c r="BH32" s="63"/>
      <c r="BI32" s="63"/>
      <c r="BJ32" s="63" t="e">
        <f>'Alokace nákladů na procesy'!H27</f>
        <v>#DIV/0!</v>
      </c>
      <c r="BK32" s="63" t="e">
        <f>'Alokace nákladů na procesy'!H27</f>
        <v>#DIV/0!</v>
      </c>
      <c r="BL32" s="63" t="e">
        <f>'Alokace nákladů na procesy'!H27</f>
        <v>#DIV/0!</v>
      </c>
      <c r="BM32" s="63" t="e">
        <f>'Alokace nákladů na procesy'!H27</f>
        <v>#DIV/0!</v>
      </c>
      <c r="BN32" s="63"/>
      <c r="BO32" s="64"/>
      <c r="BP32" s="64"/>
    </row>
    <row r="33" spans="2:68" s="59" customFormat="1" ht="14.25">
      <c r="B33" s="41" t="s">
        <v>81</v>
      </c>
      <c r="C33" s="12" t="s">
        <v>144</v>
      </c>
      <c r="D33" s="60"/>
      <c r="E33" s="61"/>
      <c r="F33" s="62"/>
      <c r="G33" s="61"/>
      <c r="H33" s="60"/>
      <c r="I33" s="61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1"/>
      <c r="W33" s="64"/>
      <c r="X33" s="61"/>
      <c r="Y33" s="64"/>
      <c r="Z33" s="61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  <c r="AN33" s="61"/>
      <c r="AO33" s="63"/>
      <c r="AP33" s="63"/>
      <c r="AQ33" s="63"/>
      <c r="AR33" s="63" t="e">
        <f>'Alokace nákladů na procesy'!H28</f>
        <v>#DIV/0!</v>
      </c>
      <c r="AS33" s="63"/>
      <c r="AT33" s="63" t="e">
        <f>'Alokace nákladů na procesy'!H28</f>
        <v>#DIV/0!</v>
      </c>
      <c r="AU33" s="63"/>
      <c r="AV33" s="63"/>
      <c r="AW33" s="63"/>
      <c r="AX33" s="63"/>
      <c r="AY33" s="63"/>
      <c r="AZ33" s="63"/>
      <c r="BA33" s="64"/>
      <c r="BB33" s="61"/>
      <c r="BC33" s="63"/>
      <c r="BD33" s="63"/>
      <c r="BE33" s="63"/>
      <c r="BF33" s="63" t="e">
        <f>'Alokace nákladů na procesy'!H28</f>
        <v>#DIV/0!</v>
      </c>
      <c r="BG33" s="63"/>
      <c r="BH33" s="63" t="e">
        <f>'Alokace nákladů na procesy'!H28</f>
        <v>#DIV/0!</v>
      </c>
      <c r="BI33" s="63"/>
      <c r="BJ33" s="63"/>
      <c r="BK33" s="63"/>
      <c r="BL33" s="63"/>
      <c r="BM33" s="63"/>
      <c r="BN33" s="63"/>
      <c r="BO33" s="64"/>
      <c r="BP33" s="64"/>
    </row>
    <row r="34" spans="2:68" s="59" customFormat="1" ht="14.25">
      <c r="B34" s="41" t="s">
        <v>82</v>
      </c>
      <c r="C34" s="12" t="s">
        <v>145</v>
      </c>
      <c r="D34" s="60"/>
      <c r="E34" s="61"/>
      <c r="F34" s="62"/>
      <c r="G34" s="61"/>
      <c r="H34" s="60"/>
      <c r="I34" s="61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1"/>
      <c r="W34" s="64"/>
      <c r="X34" s="61"/>
      <c r="Y34" s="64"/>
      <c r="Z34" s="61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61"/>
      <c r="AO34" s="63"/>
      <c r="AP34" s="63"/>
      <c r="AQ34" s="63" t="e">
        <f>'Alokace nákladů na procesy'!H29</f>
        <v>#DIV/0!</v>
      </c>
      <c r="AR34" s="63"/>
      <c r="AS34" s="63"/>
      <c r="AT34" s="63"/>
      <c r="AU34" s="63" t="e">
        <f>'Alokace nákladů na procesy'!H29</f>
        <v>#DIV/0!</v>
      </c>
      <c r="AV34" s="63"/>
      <c r="AW34" s="63"/>
      <c r="AX34" s="63"/>
      <c r="AY34" s="63"/>
      <c r="AZ34" s="63"/>
      <c r="BA34" s="64"/>
      <c r="BB34" s="61"/>
      <c r="BC34" s="63"/>
      <c r="BD34" s="63"/>
      <c r="BE34" s="63" t="e">
        <f>'Alokace nákladů na procesy'!H29</f>
        <v>#DIV/0!</v>
      </c>
      <c r="BF34" s="63"/>
      <c r="BG34" s="63"/>
      <c r="BH34" s="63"/>
      <c r="BI34" s="63" t="e">
        <f>'Alokace nákladů na procesy'!H29</f>
        <v>#DIV/0!</v>
      </c>
      <c r="BJ34" s="63"/>
      <c r="BK34" s="63"/>
      <c r="BL34" s="63"/>
      <c r="BM34" s="63"/>
      <c r="BN34" s="63"/>
      <c r="BO34" s="64"/>
      <c r="BP34" s="64"/>
    </row>
    <row r="35" spans="2:68" s="59" customFormat="1" ht="14.25">
      <c r="B35" s="41" t="s">
        <v>83</v>
      </c>
      <c r="C35" s="12" t="s">
        <v>146</v>
      </c>
      <c r="D35" s="60"/>
      <c r="E35" s="61"/>
      <c r="F35" s="62"/>
      <c r="G35" s="61"/>
      <c r="H35" s="60"/>
      <c r="I35" s="6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1"/>
      <c r="W35" s="64"/>
      <c r="X35" s="61"/>
      <c r="Y35" s="64"/>
      <c r="Z35" s="61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61"/>
      <c r="AO35" s="63"/>
      <c r="AP35" s="63"/>
      <c r="AQ35" s="63"/>
      <c r="AR35" s="63"/>
      <c r="AS35" s="63" t="e">
        <f>'Alokace nákladů na procesy'!H30</f>
        <v>#DIV/0!</v>
      </c>
      <c r="AT35" s="63"/>
      <c r="AU35" s="63"/>
      <c r="AV35" s="63"/>
      <c r="AW35" s="63"/>
      <c r="AX35" s="63"/>
      <c r="AY35" s="63"/>
      <c r="AZ35" s="63"/>
      <c r="BA35" s="64"/>
      <c r="BB35" s="61"/>
      <c r="BC35" s="63"/>
      <c r="BD35" s="63"/>
      <c r="BE35" s="63"/>
      <c r="BF35" s="63"/>
      <c r="BG35" s="63" t="e">
        <f>'Alokace nákladů na procesy'!H30</f>
        <v>#DIV/0!</v>
      </c>
      <c r="BH35" s="63"/>
      <c r="BI35" s="63"/>
      <c r="BJ35" s="63"/>
      <c r="BK35" s="63"/>
      <c r="BL35" s="63"/>
      <c r="BM35" s="63"/>
      <c r="BN35" s="63"/>
      <c r="BO35" s="64"/>
      <c r="BP35" s="64"/>
    </row>
    <row r="36" spans="2:68" s="59" customFormat="1" ht="15" thickBot="1">
      <c r="B36" s="41" t="s">
        <v>84</v>
      </c>
      <c r="C36" s="15" t="s">
        <v>285</v>
      </c>
      <c r="D36" s="65"/>
      <c r="E36" s="66"/>
      <c r="F36" s="67"/>
      <c r="G36" s="66"/>
      <c r="H36" s="65"/>
      <c r="I36" s="66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66"/>
      <c r="W36" s="69"/>
      <c r="X36" s="66"/>
      <c r="Y36" s="69"/>
      <c r="Z36" s="66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66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9" t="e">
        <f>'Alokace nákladů na procesy'!H31</f>
        <v>#DIV/0!</v>
      </c>
      <c r="BB36" s="66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9" t="e">
        <f>'Alokace nákladů na procesy'!H31</f>
        <v>#DIV/0!</v>
      </c>
      <c r="BP36" s="69"/>
    </row>
    <row r="37" spans="2:68" s="59" customFormat="1" ht="15" thickBot="1">
      <c r="B37" s="41" t="s">
        <v>77</v>
      </c>
      <c r="C37" s="23" t="s">
        <v>309</v>
      </c>
      <c r="D37" s="123"/>
      <c r="E37" s="124"/>
      <c r="F37" s="125"/>
      <c r="G37" s="124"/>
      <c r="H37" s="123"/>
      <c r="I37" s="124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124"/>
      <c r="W37" s="127"/>
      <c r="X37" s="124"/>
      <c r="Y37" s="127"/>
      <c r="Z37" s="124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7"/>
      <c r="AN37" s="124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124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7"/>
      <c r="BP37" s="127" t="e">
        <f>'Alokace nákladů na procesy'!H32</f>
        <v>#DIV/0!</v>
      </c>
    </row>
    <row r="38" spans="2:68" s="28" customFormat="1" ht="15" thickBot="1">
      <c r="B38" s="41">
        <v>25</v>
      </c>
      <c r="C38" s="76" t="s">
        <v>341</v>
      </c>
      <c r="D38" s="77">
        <f aca="true" t="shared" si="0" ref="D38:BO38">SUM(D7:D37)</f>
        <v>0</v>
      </c>
      <c r="E38" s="77" t="e">
        <f t="shared" si="0"/>
        <v>#DIV/0!</v>
      </c>
      <c r="F38" s="77" t="e">
        <f t="shared" si="0"/>
        <v>#DIV/0!</v>
      </c>
      <c r="G38" s="77" t="e">
        <f t="shared" si="0"/>
        <v>#DIV/0!</v>
      </c>
      <c r="H38" s="77" t="e">
        <f t="shared" si="0"/>
        <v>#DIV/0!</v>
      </c>
      <c r="I38" s="77" t="e">
        <f t="shared" si="0"/>
        <v>#DIV/0!</v>
      </c>
      <c r="J38" s="77" t="e">
        <f t="shared" si="0"/>
        <v>#DIV/0!</v>
      </c>
      <c r="K38" s="77" t="e">
        <f t="shared" si="0"/>
        <v>#DIV/0!</v>
      </c>
      <c r="L38" s="77" t="e">
        <f t="shared" si="0"/>
        <v>#DIV/0!</v>
      </c>
      <c r="M38" s="77" t="e">
        <f t="shared" si="0"/>
        <v>#DIV/0!</v>
      </c>
      <c r="N38" s="77" t="e">
        <f t="shared" si="0"/>
        <v>#DIV/0!</v>
      </c>
      <c r="O38" s="77" t="e">
        <f t="shared" si="0"/>
        <v>#DIV/0!</v>
      </c>
      <c r="P38" s="77" t="e">
        <f t="shared" si="0"/>
        <v>#DIV/0!</v>
      </c>
      <c r="Q38" s="77" t="e">
        <f t="shared" si="0"/>
        <v>#DIV/0!</v>
      </c>
      <c r="R38" s="77" t="e">
        <f t="shared" si="0"/>
        <v>#DIV/0!</v>
      </c>
      <c r="S38" s="77" t="e">
        <f t="shared" si="0"/>
        <v>#DIV/0!</v>
      </c>
      <c r="T38" s="77" t="e">
        <f t="shared" si="0"/>
        <v>#DIV/0!</v>
      </c>
      <c r="U38" s="77" t="e">
        <f t="shared" si="0"/>
        <v>#DIV/0!</v>
      </c>
      <c r="V38" s="77" t="e">
        <f t="shared" si="0"/>
        <v>#DIV/0!</v>
      </c>
      <c r="W38" s="77" t="e">
        <f t="shared" si="0"/>
        <v>#DIV/0!</v>
      </c>
      <c r="X38" s="77" t="e">
        <f t="shared" si="0"/>
        <v>#DIV/0!</v>
      </c>
      <c r="Y38" s="77" t="e">
        <f t="shared" si="0"/>
        <v>#DIV/0!</v>
      </c>
      <c r="Z38" s="77" t="e">
        <f t="shared" si="0"/>
        <v>#DIV/0!</v>
      </c>
      <c r="AA38" s="77" t="e">
        <f t="shared" si="0"/>
        <v>#DIV/0!</v>
      </c>
      <c r="AB38" s="77" t="e">
        <f t="shared" si="0"/>
        <v>#DIV/0!</v>
      </c>
      <c r="AC38" s="77" t="e">
        <f t="shared" si="0"/>
        <v>#DIV/0!</v>
      </c>
      <c r="AD38" s="77" t="e">
        <f t="shared" si="0"/>
        <v>#DIV/0!</v>
      </c>
      <c r="AE38" s="77" t="e">
        <f t="shared" si="0"/>
        <v>#DIV/0!</v>
      </c>
      <c r="AF38" s="77" t="e">
        <f t="shared" si="0"/>
        <v>#DIV/0!</v>
      </c>
      <c r="AG38" s="77" t="e">
        <f t="shared" si="0"/>
        <v>#DIV/0!</v>
      </c>
      <c r="AH38" s="77" t="e">
        <f t="shared" si="0"/>
        <v>#DIV/0!</v>
      </c>
      <c r="AI38" s="77" t="e">
        <f t="shared" si="0"/>
        <v>#DIV/0!</v>
      </c>
      <c r="AJ38" s="77" t="e">
        <f t="shared" si="0"/>
        <v>#DIV/0!</v>
      </c>
      <c r="AK38" s="77" t="e">
        <f t="shared" si="0"/>
        <v>#DIV/0!</v>
      </c>
      <c r="AL38" s="77" t="e">
        <f t="shared" si="0"/>
        <v>#DIV/0!</v>
      </c>
      <c r="AM38" s="77" t="e">
        <f t="shared" si="0"/>
        <v>#DIV/0!</v>
      </c>
      <c r="AN38" s="77" t="e">
        <f t="shared" si="0"/>
        <v>#DIV/0!</v>
      </c>
      <c r="AO38" s="77" t="e">
        <f t="shared" si="0"/>
        <v>#DIV/0!</v>
      </c>
      <c r="AP38" s="77" t="e">
        <f t="shared" si="0"/>
        <v>#DIV/0!</v>
      </c>
      <c r="AQ38" s="77" t="e">
        <f t="shared" si="0"/>
        <v>#DIV/0!</v>
      </c>
      <c r="AR38" s="77" t="e">
        <f t="shared" si="0"/>
        <v>#DIV/0!</v>
      </c>
      <c r="AS38" s="77" t="e">
        <f t="shared" si="0"/>
        <v>#DIV/0!</v>
      </c>
      <c r="AT38" s="77" t="e">
        <f t="shared" si="0"/>
        <v>#DIV/0!</v>
      </c>
      <c r="AU38" s="77" t="e">
        <f t="shared" si="0"/>
        <v>#DIV/0!</v>
      </c>
      <c r="AV38" s="77" t="e">
        <f t="shared" si="0"/>
        <v>#DIV/0!</v>
      </c>
      <c r="AW38" s="77" t="e">
        <f t="shared" si="0"/>
        <v>#DIV/0!</v>
      </c>
      <c r="AX38" s="77" t="e">
        <f t="shared" si="0"/>
        <v>#DIV/0!</v>
      </c>
      <c r="AY38" s="77" t="e">
        <f t="shared" si="0"/>
        <v>#DIV/0!</v>
      </c>
      <c r="AZ38" s="77" t="e">
        <f t="shared" si="0"/>
        <v>#DIV/0!</v>
      </c>
      <c r="BA38" s="77" t="e">
        <f t="shared" si="0"/>
        <v>#DIV/0!</v>
      </c>
      <c r="BB38" s="77" t="e">
        <f t="shared" si="0"/>
        <v>#DIV/0!</v>
      </c>
      <c r="BC38" s="77" t="e">
        <f t="shared" si="0"/>
        <v>#DIV/0!</v>
      </c>
      <c r="BD38" s="77" t="e">
        <f t="shared" si="0"/>
        <v>#DIV/0!</v>
      </c>
      <c r="BE38" s="77" t="e">
        <f t="shared" si="0"/>
        <v>#DIV/0!</v>
      </c>
      <c r="BF38" s="77" t="e">
        <f t="shared" si="0"/>
        <v>#DIV/0!</v>
      </c>
      <c r="BG38" s="77" t="e">
        <f t="shared" si="0"/>
        <v>#DIV/0!</v>
      </c>
      <c r="BH38" s="77" t="e">
        <f t="shared" si="0"/>
        <v>#DIV/0!</v>
      </c>
      <c r="BI38" s="77" t="e">
        <f t="shared" si="0"/>
        <v>#DIV/0!</v>
      </c>
      <c r="BJ38" s="77" t="e">
        <f t="shared" si="0"/>
        <v>#DIV/0!</v>
      </c>
      <c r="BK38" s="77" t="e">
        <f t="shared" si="0"/>
        <v>#DIV/0!</v>
      </c>
      <c r="BL38" s="77" t="e">
        <f t="shared" si="0"/>
        <v>#DIV/0!</v>
      </c>
      <c r="BM38" s="77" t="e">
        <f t="shared" si="0"/>
        <v>#DIV/0!</v>
      </c>
      <c r="BN38" s="77" t="e">
        <f t="shared" si="0"/>
        <v>#DIV/0!</v>
      </c>
      <c r="BO38" s="77" t="e">
        <f t="shared" si="0"/>
        <v>#DIV/0!</v>
      </c>
      <c r="BP38" s="77" t="e">
        <f>SUM(BP7:BP37)</f>
        <v>#DIV/0!</v>
      </c>
    </row>
    <row r="39" spans="2:68" s="28" customFormat="1" ht="15" thickBot="1">
      <c r="B39" s="41">
        <v>26</v>
      </c>
      <c r="C39" s="76" t="s">
        <v>342</v>
      </c>
      <c r="D39" s="78">
        <v>0</v>
      </c>
      <c r="E39" s="79" t="e">
        <f>E38+'Alokace nákladů na procesy'!$D$34</f>
        <v>#DIV/0!</v>
      </c>
      <c r="F39" s="80" t="e">
        <f>F38+'Alokace nákladů na procesy'!$D$34</f>
        <v>#DIV/0!</v>
      </c>
      <c r="G39" s="80" t="e">
        <f>G38+'Alokace nákladů na procesy'!$D$34</f>
        <v>#DIV/0!</v>
      </c>
      <c r="H39" s="78" t="e">
        <f>H38+'Alokace nákladů na procesy'!$D$34</f>
        <v>#DIV/0!</v>
      </c>
      <c r="I39" s="79" t="e">
        <f>I38+'Alokace nákladů na procesy'!$D$34</f>
        <v>#DIV/0!</v>
      </c>
      <c r="J39" s="81" t="e">
        <f>J38+'Alokace nákladů na procesy'!$D$34</f>
        <v>#DIV/0!</v>
      </c>
      <c r="K39" s="81" t="e">
        <f>K38+'Alokace nákladů na procesy'!$D$34</f>
        <v>#DIV/0!</v>
      </c>
      <c r="L39" s="81" t="e">
        <f>L38+'Alokace nákladů na procesy'!$D$34</f>
        <v>#DIV/0!</v>
      </c>
      <c r="M39" s="81" t="e">
        <f>M38+'Alokace nákladů na procesy'!$D$34</f>
        <v>#DIV/0!</v>
      </c>
      <c r="N39" s="81" t="e">
        <f>N38+'Alokace nákladů na procesy'!$D$34</f>
        <v>#DIV/0!</v>
      </c>
      <c r="O39" s="81" t="e">
        <f>O38+'Alokace nákladů na procesy'!$D$34</f>
        <v>#DIV/0!</v>
      </c>
      <c r="P39" s="81" t="e">
        <f>P38+'Alokace nákladů na procesy'!$D$34</f>
        <v>#DIV/0!</v>
      </c>
      <c r="Q39" s="81" t="e">
        <f>Q38+'Alokace nákladů na procesy'!$D$34</f>
        <v>#DIV/0!</v>
      </c>
      <c r="R39" s="81" t="e">
        <f>R38+'Alokace nákladů na procesy'!$D$34</f>
        <v>#DIV/0!</v>
      </c>
      <c r="S39" s="81" t="e">
        <f>S38+'Alokace nákladů na procesy'!$D$34</f>
        <v>#DIV/0!</v>
      </c>
      <c r="T39" s="81" t="e">
        <f>T38+'Alokace nákladů na procesy'!$D$34</f>
        <v>#DIV/0!</v>
      </c>
      <c r="U39" s="82" t="e">
        <f>U38+'Alokace nákladů na procesy'!$D$34</f>
        <v>#DIV/0!</v>
      </c>
      <c r="V39" s="79" t="e">
        <f>V38+'Alokace nákladů na procesy'!$D$34</f>
        <v>#DIV/0!</v>
      </c>
      <c r="W39" s="82" t="e">
        <f>W38+'Alokace nákladů na procesy'!$D$34</f>
        <v>#DIV/0!</v>
      </c>
      <c r="X39" s="79" t="e">
        <f>X38+'Alokace nákladů na procesy'!$D$34</f>
        <v>#DIV/0!</v>
      </c>
      <c r="Y39" s="82" t="e">
        <f>Y38+'Alokace nákladů na procesy'!$D$34</f>
        <v>#DIV/0!</v>
      </c>
      <c r="Z39" s="79" t="e">
        <f>Z38+'Alokace nákladů na procesy'!$D$34</f>
        <v>#DIV/0!</v>
      </c>
      <c r="AA39" s="81" t="e">
        <f>AA38+'Alokace nákladů na procesy'!$D$34</f>
        <v>#DIV/0!</v>
      </c>
      <c r="AB39" s="81" t="e">
        <f>AB38+'Alokace nákladů na procesy'!$D$34</f>
        <v>#DIV/0!</v>
      </c>
      <c r="AC39" s="81" t="e">
        <f>AC38+'Alokace nákladů na procesy'!$D$34</f>
        <v>#DIV/0!</v>
      </c>
      <c r="AD39" s="81" t="e">
        <f>AD38+'Alokace nákladů na procesy'!$D$34</f>
        <v>#DIV/0!</v>
      </c>
      <c r="AE39" s="81" t="e">
        <f>AE38+'Alokace nákladů na procesy'!$D$34</f>
        <v>#DIV/0!</v>
      </c>
      <c r="AF39" s="81" t="e">
        <f>AF38+'Alokace nákladů na procesy'!$D$34</f>
        <v>#DIV/0!</v>
      </c>
      <c r="AG39" s="81" t="e">
        <f>AG38+'Alokace nákladů na procesy'!$D$34</f>
        <v>#DIV/0!</v>
      </c>
      <c r="AH39" s="81" t="e">
        <f>AH38+'Alokace nákladů na procesy'!$D$34</f>
        <v>#DIV/0!</v>
      </c>
      <c r="AI39" s="81" t="e">
        <f>AI38+'Alokace nákladů na procesy'!$D$34</f>
        <v>#DIV/0!</v>
      </c>
      <c r="AJ39" s="81" t="e">
        <f>AJ38+'Alokace nákladů na procesy'!$D$34</f>
        <v>#DIV/0!</v>
      </c>
      <c r="AK39" s="81" t="e">
        <f>AK38+'Alokace nákladů na procesy'!$D$34</f>
        <v>#DIV/0!</v>
      </c>
      <c r="AL39" s="81" t="e">
        <f>AL38+'Alokace nákladů na procesy'!$D$34</f>
        <v>#DIV/0!</v>
      </c>
      <c r="AM39" s="82" t="e">
        <f>AM38+'Alokace nákladů na procesy'!$D$34</f>
        <v>#DIV/0!</v>
      </c>
      <c r="AN39" s="79" t="e">
        <f>AN38+'Alokace nákladů na procesy'!$D$34</f>
        <v>#DIV/0!</v>
      </c>
      <c r="AO39" s="81" t="e">
        <f>AO38+'Alokace nákladů na procesy'!$D$34</f>
        <v>#DIV/0!</v>
      </c>
      <c r="AP39" s="81" t="e">
        <f>AP38+'Alokace nákladů na procesy'!$D$34</f>
        <v>#DIV/0!</v>
      </c>
      <c r="AQ39" s="81" t="e">
        <f>AQ38+'Alokace nákladů na procesy'!$D$34</f>
        <v>#DIV/0!</v>
      </c>
      <c r="AR39" s="81" t="e">
        <f>AR38+'Alokace nákladů na procesy'!$D$34</f>
        <v>#DIV/0!</v>
      </c>
      <c r="AS39" s="81" t="e">
        <f>AS38+'Alokace nákladů na procesy'!$D$34</f>
        <v>#DIV/0!</v>
      </c>
      <c r="AT39" s="81" t="e">
        <f>AT38+'Alokace nákladů na procesy'!$D$34</f>
        <v>#DIV/0!</v>
      </c>
      <c r="AU39" s="81" t="e">
        <f>AU38+'Alokace nákladů na procesy'!$D$34</f>
        <v>#DIV/0!</v>
      </c>
      <c r="AV39" s="81" t="e">
        <f>AV38+'Alokace nákladů na procesy'!$D$34</f>
        <v>#DIV/0!</v>
      </c>
      <c r="AW39" s="81" t="e">
        <f>AW38+'Alokace nákladů na procesy'!$D$34</f>
        <v>#DIV/0!</v>
      </c>
      <c r="AX39" s="81" t="e">
        <f>AX38+'Alokace nákladů na procesy'!$D$34</f>
        <v>#DIV/0!</v>
      </c>
      <c r="AY39" s="81" t="e">
        <f>AY38+'Alokace nákladů na procesy'!$D$34</f>
        <v>#DIV/0!</v>
      </c>
      <c r="AZ39" s="81" t="e">
        <f>AZ38+'Alokace nákladů na procesy'!$D$34</f>
        <v>#DIV/0!</v>
      </c>
      <c r="BA39" s="82" t="e">
        <f>BA38+'Alokace nákladů na procesy'!$D$34</f>
        <v>#DIV/0!</v>
      </c>
      <c r="BB39" s="79" t="e">
        <f>BB38+'Alokace nákladů na procesy'!$D$34</f>
        <v>#DIV/0!</v>
      </c>
      <c r="BC39" s="81" t="e">
        <f>BC38+'Alokace nákladů na procesy'!$D$34</f>
        <v>#DIV/0!</v>
      </c>
      <c r="BD39" s="81" t="e">
        <f>BD38+'Alokace nákladů na procesy'!$D$34</f>
        <v>#DIV/0!</v>
      </c>
      <c r="BE39" s="81" t="e">
        <f>BE38+'Alokace nákladů na procesy'!$D$34</f>
        <v>#DIV/0!</v>
      </c>
      <c r="BF39" s="81" t="e">
        <f>BF38+'Alokace nákladů na procesy'!$D$34</f>
        <v>#DIV/0!</v>
      </c>
      <c r="BG39" s="81" t="e">
        <f>BG38+'Alokace nákladů na procesy'!$D$34</f>
        <v>#DIV/0!</v>
      </c>
      <c r="BH39" s="81" t="e">
        <f>BH38+'Alokace nákladů na procesy'!$D$34</f>
        <v>#DIV/0!</v>
      </c>
      <c r="BI39" s="81" t="e">
        <f>BI38+'Alokace nákladů na procesy'!$D$34</f>
        <v>#DIV/0!</v>
      </c>
      <c r="BJ39" s="81" t="e">
        <f>BJ38+'Alokace nákladů na procesy'!$D$34</f>
        <v>#DIV/0!</v>
      </c>
      <c r="BK39" s="81" t="e">
        <f>BK38+'Alokace nákladů na procesy'!$D$34</f>
        <v>#DIV/0!</v>
      </c>
      <c r="BL39" s="81" t="e">
        <f>BL38+'Alokace nákladů na procesy'!$D$34</f>
        <v>#DIV/0!</v>
      </c>
      <c r="BM39" s="81" t="e">
        <f>BM38+'Alokace nákladů na procesy'!$D$34</f>
        <v>#DIV/0!</v>
      </c>
      <c r="BN39" s="81" t="e">
        <f>BN38+'Alokace nákladů na procesy'!$D$34</f>
        <v>#DIV/0!</v>
      </c>
      <c r="BO39" s="82" t="e">
        <f>BO38+'Alokace nákladů na procesy'!$D$34</f>
        <v>#DIV/0!</v>
      </c>
      <c r="BP39" s="82" t="e">
        <f>BP38+'Alokace nákladů na procesy'!$D$34</f>
        <v>#DIV/0!</v>
      </c>
    </row>
    <row r="40" s="28" customFormat="1" ht="14.25"/>
    <row r="41" s="28" customFormat="1" ht="14.25"/>
    <row r="42" s="28" customFormat="1" ht="14.25">
      <c r="C42" s="170"/>
    </row>
    <row r="43" s="28" customFormat="1" ht="14.25"/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  <row r="50" s="28" customFormat="1" ht="14.25"/>
    <row r="51" s="28" customFormat="1" ht="14.25"/>
    <row r="52" s="28" customFormat="1" ht="14.25"/>
    <row r="53" s="28" customFormat="1" ht="14.25"/>
    <row r="54" s="28" customFormat="1" ht="14.25"/>
    <row r="55" s="28" customFormat="1" ht="14.25"/>
    <row r="56" s="28" customFormat="1" ht="14.25"/>
    <row r="57" s="28" customFormat="1" ht="14.25"/>
    <row r="58" s="28" customFormat="1" ht="14.25"/>
    <row r="59" s="28" customFormat="1" ht="14.25"/>
    <row r="60" s="28" customFormat="1" ht="14.25"/>
    <row r="61" s="28" customFormat="1" ht="14.25"/>
    <row r="62" s="28" customFormat="1" ht="14.25"/>
    <row r="63" s="28" customFormat="1" ht="14.25"/>
    <row r="64" s="28" customFormat="1" ht="14.25"/>
    <row r="65" s="28" customFormat="1" ht="14.25"/>
    <row r="66" s="28" customFormat="1" ht="14.25"/>
    <row r="67" s="28" customFormat="1" ht="14.25"/>
    <row r="68" s="28" customFormat="1" ht="14.25"/>
    <row r="69" s="28" customFormat="1" ht="14.25"/>
    <row r="70" s="28" customFormat="1" ht="14.25"/>
    <row r="71" s="28" customFormat="1" ht="14.25"/>
    <row r="72" s="28" customFormat="1" ht="14.25"/>
    <row r="73" s="28" customFormat="1" ht="14.25"/>
    <row r="74" s="28" customFormat="1" ht="14.25"/>
    <row r="75" s="28" customFormat="1" ht="14.25"/>
    <row r="76" s="28" customFormat="1" ht="14.25"/>
    <row r="77" s="28" customFormat="1" ht="14.25"/>
    <row r="78" s="28" customFormat="1" ht="14.25"/>
    <row r="79" s="28" customFormat="1" ht="14.25"/>
    <row r="80" s="28" customFormat="1" ht="14.25"/>
    <row r="81" s="28" customFormat="1" ht="14.25"/>
    <row r="82" s="28" customFormat="1" ht="14.25"/>
    <row r="83" s="28" customFormat="1" ht="14.25"/>
    <row r="84" s="28" customFormat="1" ht="14.25"/>
    <row r="85" s="28" customFormat="1" ht="14.25"/>
    <row r="86" s="28" customFormat="1" ht="14.25"/>
    <row r="87" s="28" customFormat="1" ht="14.25"/>
    <row r="88" s="28" customFormat="1" ht="14.25"/>
    <row r="89" s="28" customFormat="1" ht="14.25"/>
    <row r="90" s="28" customFormat="1" ht="14.25"/>
    <row r="91" s="28" customFormat="1" ht="14.25"/>
    <row r="92" s="28" customFormat="1" ht="14.25"/>
    <row r="93" s="28" customFormat="1" ht="14.25"/>
    <row r="94" s="28" customFormat="1" ht="14.25"/>
    <row r="95" s="28" customFormat="1" ht="14.25"/>
    <row r="96" s="28" customFormat="1" ht="14.25"/>
    <row r="97" s="28" customFormat="1" ht="14.25"/>
    <row r="98" s="28" customFormat="1" ht="14.25"/>
    <row r="99" s="28" customFormat="1" ht="14.25"/>
    <row r="100" s="28" customFormat="1" ht="14.25"/>
    <row r="101" s="28" customFormat="1" ht="14.25"/>
    <row r="102" s="28" customFormat="1" ht="14.25"/>
    <row r="103" s="28" customFormat="1" ht="14.25"/>
    <row r="104" s="28" customFormat="1" ht="14.25"/>
    <row r="105" s="28" customFormat="1" ht="14.25"/>
    <row r="106" s="28" customFormat="1" ht="14.25"/>
    <row r="107" s="28" customFormat="1" ht="14.25"/>
    <row r="108" s="28" customFormat="1" ht="14.25"/>
    <row r="109" s="28" customFormat="1" ht="14.25"/>
    <row r="110" s="28" customFormat="1" ht="14.25"/>
    <row r="111" s="28" customFormat="1" ht="14.25"/>
    <row r="112" s="28" customFormat="1" ht="14.25"/>
    <row r="113" s="28" customFormat="1" ht="14.25"/>
    <row r="114" s="28" customFormat="1" ht="14.25"/>
    <row r="115" s="28" customFormat="1" ht="14.25"/>
    <row r="116" s="28" customFormat="1" ht="14.25"/>
    <row r="117" s="28" customFormat="1" ht="14.25"/>
    <row r="118" s="28" customFormat="1" ht="14.25"/>
    <row r="119" s="28" customFormat="1" ht="14.25"/>
    <row r="120" s="28" customFormat="1" ht="14.25"/>
    <row r="121" s="28" customFormat="1" ht="14.25"/>
    <row r="122" s="28" customFormat="1" ht="14.25"/>
    <row r="123" s="28" customFormat="1" ht="14.25"/>
    <row r="124" s="28" customFormat="1" ht="14.25"/>
    <row r="125" s="28" customFormat="1" ht="14.25"/>
    <row r="126" s="28" customFormat="1" ht="14.25"/>
    <row r="127" s="28" customFormat="1" ht="14.25"/>
    <row r="128" s="28" customFormat="1" ht="14.25"/>
    <row r="129" s="28" customFormat="1" ht="14.25"/>
    <row r="130" s="28" customFormat="1" ht="14.25"/>
  </sheetData>
  <conditionalFormatting sqref="C4">
    <cfRule type="cellIs" priority="1" dxfId="0" operator="equal" stopIfTrue="1">
      <formula>"error!"</formula>
    </cfRule>
  </conditionalFormatting>
  <printOptions/>
  <pageMargins left="0.18" right="0.16" top="0.65" bottom="0.28" header="0.5118110236220472" footer="0.21"/>
  <pageSetup fitToWidth="3" horizontalDpi="600" verticalDpi="600" orientation="landscape" paperSize="9" scale="55" r:id="rId1"/>
  <headerFooter alignWithMargins="0">
    <oddHeader>&amp;LNákladový model kolokace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I46"/>
  <sheetViews>
    <sheetView showGridLines="0" zoomScale="75" zoomScaleNormal="75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C2" sqref="C2"/>
    </sheetView>
  </sheetViews>
  <sheetFormatPr defaultColWidth="9.140625" defaultRowHeight="12.75"/>
  <cols>
    <col min="1" max="1" width="1.1484375" style="3" hidden="1" customWidth="1"/>
    <col min="2" max="2" width="8.8515625" style="3" customWidth="1"/>
    <col min="3" max="3" width="81.57421875" style="3" customWidth="1"/>
    <col min="4" max="4" width="18.28125" style="4" customWidth="1"/>
    <col min="5" max="5" width="24.57421875" style="3" customWidth="1"/>
    <col min="6" max="6" width="15.7109375" style="3" customWidth="1"/>
    <col min="7" max="7" width="23.57421875" style="3" customWidth="1"/>
    <col min="8" max="8" width="25.421875" style="3" customWidth="1"/>
    <col min="9" max="9" width="12.00390625" style="3" bestFit="1" customWidth="1"/>
    <col min="10" max="16384" width="9.140625" style="3" customWidth="1"/>
  </cols>
  <sheetData>
    <row r="2" ht="20.25">
      <c r="B2" s="2" t="s">
        <v>58</v>
      </c>
    </row>
    <row r="3" ht="15" thickBot="1"/>
    <row r="4" spans="3:8" ht="14.25">
      <c r="C4" s="260" t="s">
        <v>347</v>
      </c>
      <c r="D4" s="281" t="s">
        <v>408</v>
      </c>
      <c r="E4" s="282" t="s">
        <v>409</v>
      </c>
      <c r="F4" s="282" t="s">
        <v>410</v>
      </c>
      <c r="G4" s="283" t="s">
        <v>411</v>
      </c>
      <c r="H4" s="299" t="s">
        <v>205</v>
      </c>
    </row>
    <row r="5" spans="4:8" ht="14.25">
      <c r="D5" s="284" t="s">
        <v>412</v>
      </c>
      <c r="E5" s="5" t="s">
        <v>413</v>
      </c>
      <c r="F5" s="5" t="s">
        <v>414</v>
      </c>
      <c r="G5" s="285" t="s">
        <v>413</v>
      </c>
      <c r="H5" s="273" t="s">
        <v>413</v>
      </c>
    </row>
    <row r="6" spans="2:8" ht="43.5" thickBot="1">
      <c r="B6" s="40" t="s">
        <v>346</v>
      </c>
      <c r="C6" s="7" t="s">
        <v>415</v>
      </c>
      <c r="D6" s="286" t="s">
        <v>487</v>
      </c>
      <c r="E6" s="8" t="s">
        <v>16</v>
      </c>
      <c r="F6" s="8" t="s">
        <v>206</v>
      </c>
      <c r="G6" s="287" t="s">
        <v>17</v>
      </c>
      <c r="H6" s="274" t="s">
        <v>18</v>
      </c>
    </row>
    <row r="7" spans="2:9" ht="14.25">
      <c r="B7" s="41" t="s">
        <v>61</v>
      </c>
      <c r="C7" s="261" t="s">
        <v>85</v>
      </c>
      <c r="D7" s="288">
        <f>Objemy!J12</f>
        <v>0</v>
      </c>
      <c r="E7" s="10" t="e">
        <f>Procesy!O20+Procesy!O21</f>
        <v>#DIV/0!</v>
      </c>
      <c r="F7" s="10">
        <v>0</v>
      </c>
      <c r="G7" s="213" t="e">
        <f>(E7+F7)*Objemy!$D$6</f>
        <v>#DIV/0!</v>
      </c>
      <c r="H7" s="275" t="e">
        <f aca="true" t="shared" si="0" ref="H7:H32">E7+F7+G7</f>
        <v>#DIV/0!</v>
      </c>
      <c r="I7" s="11"/>
    </row>
    <row r="8" spans="2:9" ht="14.25">
      <c r="B8" s="41" t="s">
        <v>62</v>
      </c>
      <c r="C8" s="262" t="s">
        <v>86</v>
      </c>
      <c r="D8" s="289">
        <f>Objemy!J13</f>
        <v>0</v>
      </c>
      <c r="E8" s="13" t="e">
        <f>Procesy!O29+Procesy!O30</f>
        <v>#DIV/0!</v>
      </c>
      <c r="F8" s="13">
        <v>0</v>
      </c>
      <c r="G8" s="290" t="e">
        <f>(E8+F8)*Objemy!$D$6</f>
        <v>#DIV/0!</v>
      </c>
      <c r="H8" s="276" t="e">
        <f t="shared" si="0"/>
        <v>#DIV/0!</v>
      </c>
      <c r="I8" s="11"/>
    </row>
    <row r="9" spans="2:9" ht="15" thickBot="1">
      <c r="B9" s="41" t="s">
        <v>63</v>
      </c>
      <c r="C9" s="263" t="s">
        <v>87</v>
      </c>
      <c r="D9" s="291">
        <f>Objemy!J14</f>
        <v>0</v>
      </c>
      <c r="E9" s="16" t="e">
        <f>Procesy!O38+Procesy!O39</f>
        <v>#DIV/0!</v>
      </c>
      <c r="F9" s="16">
        <v>0</v>
      </c>
      <c r="G9" s="292" t="e">
        <f>(E9+F9)*Objemy!$D$6</f>
        <v>#DIV/0!</v>
      </c>
      <c r="H9" s="277" t="e">
        <f t="shared" si="0"/>
        <v>#DIV/0!</v>
      </c>
      <c r="I9" s="11"/>
    </row>
    <row r="10" spans="2:9" ht="14.25">
      <c r="B10" s="41" t="s">
        <v>64</v>
      </c>
      <c r="C10" s="264" t="s">
        <v>272</v>
      </c>
      <c r="D10" s="288"/>
      <c r="E10" s="10" t="e">
        <f>Procesy!O55+Procesy!O56</f>
        <v>#DIV/0!</v>
      </c>
      <c r="F10" s="10">
        <v>0</v>
      </c>
      <c r="G10" s="213" t="e">
        <f>(E10+F10)*Objemy!$D$6</f>
        <v>#DIV/0!</v>
      </c>
      <c r="H10" s="275" t="e">
        <f t="shared" si="0"/>
        <v>#DIV/0!</v>
      </c>
      <c r="I10" s="11"/>
    </row>
    <row r="11" spans="2:9" ht="14.25">
      <c r="B11" s="41" t="s">
        <v>65</v>
      </c>
      <c r="C11" s="265" t="s">
        <v>162</v>
      </c>
      <c r="D11" s="289">
        <f>Objemy!J15</f>
        <v>0</v>
      </c>
      <c r="E11" s="13" t="e">
        <f>Procesy!O74+Procesy!O75</f>
        <v>#DIV/0!</v>
      </c>
      <c r="F11" s="13">
        <v>0</v>
      </c>
      <c r="G11" s="290" t="e">
        <f>(E11+F11)*Objemy!$D$6</f>
        <v>#DIV/0!</v>
      </c>
      <c r="H11" s="276" t="e">
        <f t="shared" si="0"/>
        <v>#DIV/0!</v>
      </c>
      <c r="I11" s="11"/>
    </row>
    <row r="12" spans="2:9" ht="15" thickBot="1">
      <c r="B12" s="41" t="s">
        <v>164</v>
      </c>
      <c r="C12" s="266" t="s">
        <v>163</v>
      </c>
      <c r="D12" s="291">
        <f>Objemy!J16</f>
        <v>0</v>
      </c>
      <c r="E12" s="16" t="e">
        <f>Procesy!O93+Procesy!O94</f>
        <v>#DIV/0!</v>
      </c>
      <c r="F12" s="16">
        <v>0</v>
      </c>
      <c r="G12" s="292" t="e">
        <f>(E12+F12)*Objemy!$D$6</f>
        <v>#DIV/0!</v>
      </c>
      <c r="H12" s="277" t="e">
        <f t="shared" si="0"/>
        <v>#DIV/0!</v>
      </c>
      <c r="I12" s="11"/>
    </row>
    <row r="13" spans="2:9" ht="14.25">
      <c r="B13" s="41" t="s">
        <v>66</v>
      </c>
      <c r="C13" s="267" t="s">
        <v>274</v>
      </c>
      <c r="D13" s="293"/>
      <c r="E13" s="19" t="e">
        <f>Procesy!O110+Procesy!O111</f>
        <v>#DIV/0!</v>
      </c>
      <c r="F13" s="19">
        <v>0</v>
      </c>
      <c r="G13" s="294" t="e">
        <f>(E13+F13)*Objemy!$D$6</f>
        <v>#DIV/0!</v>
      </c>
      <c r="H13" s="278" t="e">
        <f t="shared" si="0"/>
        <v>#DIV/0!</v>
      </c>
      <c r="I13" s="11"/>
    </row>
    <row r="14" spans="2:9" ht="15" thickBot="1">
      <c r="B14" s="41" t="s">
        <v>67</v>
      </c>
      <c r="C14" s="263" t="s">
        <v>88</v>
      </c>
      <c r="D14" s="291"/>
      <c r="E14" s="16" t="e">
        <f>Procesy!O120+Procesy!O121</f>
        <v>#DIV/0!</v>
      </c>
      <c r="F14" s="16">
        <v>0</v>
      </c>
      <c r="G14" s="292" t="e">
        <f>(E14+F14)*Objemy!$D$6</f>
        <v>#DIV/0!</v>
      </c>
      <c r="H14" s="277" t="e">
        <f t="shared" si="0"/>
        <v>#DIV/0!</v>
      </c>
      <c r="I14" s="11"/>
    </row>
    <row r="15" spans="2:9" ht="14.25">
      <c r="B15" s="41" t="s">
        <v>68</v>
      </c>
      <c r="C15" s="268" t="s">
        <v>89</v>
      </c>
      <c r="D15" s="288"/>
      <c r="E15" s="10" t="e">
        <f>Procesy!O136+Procesy!O137</f>
        <v>#DIV/0!</v>
      </c>
      <c r="F15" s="10">
        <v>0</v>
      </c>
      <c r="G15" s="213" t="e">
        <f>(E15+F15)*Objemy!$D$6</f>
        <v>#DIV/0!</v>
      </c>
      <c r="H15" s="275" t="e">
        <f t="shared" si="0"/>
        <v>#DIV/0!</v>
      </c>
      <c r="I15" s="11"/>
    </row>
    <row r="16" spans="2:9" ht="14.25">
      <c r="B16" s="41" t="s">
        <v>69</v>
      </c>
      <c r="C16" s="269" t="s">
        <v>90</v>
      </c>
      <c r="D16" s="289"/>
      <c r="E16" s="13" t="e">
        <f>Procesy!O149+Procesy!O150</f>
        <v>#DIV/0!</v>
      </c>
      <c r="F16" s="13">
        <v>0</v>
      </c>
      <c r="G16" s="290" t="e">
        <f>(E16+F16)*Objemy!$D$6</f>
        <v>#DIV/0!</v>
      </c>
      <c r="H16" s="276" t="e">
        <f t="shared" si="0"/>
        <v>#DIV/0!</v>
      </c>
      <c r="I16" s="11"/>
    </row>
    <row r="17" spans="2:9" ht="14.25">
      <c r="B17" s="41" t="s">
        <v>70</v>
      </c>
      <c r="C17" s="269" t="s">
        <v>91</v>
      </c>
      <c r="D17" s="289"/>
      <c r="E17" s="13" t="e">
        <f>Procesy!O162+Procesy!O163</f>
        <v>#DIV/0!</v>
      </c>
      <c r="F17" s="13">
        <v>0</v>
      </c>
      <c r="G17" s="290" t="e">
        <f>(E17+F17)*Objemy!$D$6</f>
        <v>#DIV/0!</v>
      </c>
      <c r="H17" s="276" t="e">
        <f t="shared" si="0"/>
        <v>#DIV/0!</v>
      </c>
      <c r="I17" s="11"/>
    </row>
    <row r="18" spans="2:9" ht="14.25">
      <c r="B18" s="41" t="s">
        <v>71</v>
      </c>
      <c r="C18" s="269" t="s">
        <v>92</v>
      </c>
      <c r="D18" s="289"/>
      <c r="E18" s="13" t="e">
        <f>Procesy!O175+Procesy!O176</f>
        <v>#DIV/0!</v>
      </c>
      <c r="F18" s="13">
        <v>0</v>
      </c>
      <c r="G18" s="290" t="e">
        <f>(E18+F18)*Objemy!$D$6</f>
        <v>#DIV/0!</v>
      </c>
      <c r="H18" s="276" t="e">
        <f t="shared" si="0"/>
        <v>#DIV/0!</v>
      </c>
      <c r="I18" s="11"/>
    </row>
    <row r="19" spans="2:9" ht="14.25">
      <c r="B19" s="41" t="s">
        <v>72</v>
      </c>
      <c r="C19" s="269" t="s">
        <v>93</v>
      </c>
      <c r="D19" s="289"/>
      <c r="E19" s="13" t="e">
        <f>Procesy!O192+Procesy!O193</f>
        <v>#DIV/0!</v>
      </c>
      <c r="F19" s="13">
        <v>0</v>
      </c>
      <c r="G19" s="290" t="e">
        <f>(E19+F19)*Objemy!$D$6</f>
        <v>#DIV/0!</v>
      </c>
      <c r="H19" s="276" t="e">
        <f t="shared" si="0"/>
        <v>#DIV/0!</v>
      </c>
      <c r="I19" s="11"/>
    </row>
    <row r="20" spans="2:9" ht="14.25">
      <c r="B20" s="41" t="s">
        <v>73</v>
      </c>
      <c r="C20" s="269" t="s">
        <v>94</v>
      </c>
      <c r="D20" s="289"/>
      <c r="E20" s="13" t="e">
        <f>Procesy!O206+Procesy!O207</f>
        <v>#DIV/0!</v>
      </c>
      <c r="F20" s="13">
        <v>0</v>
      </c>
      <c r="G20" s="290" t="e">
        <f>(E20+F20)*Objemy!$D$6</f>
        <v>#DIV/0!</v>
      </c>
      <c r="H20" s="276" t="e">
        <f t="shared" si="0"/>
        <v>#DIV/0!</v>
      </c>
      <c r="I20" s="11"/>
    </row>
    <row r="21" spans="2:9" ht="15" thickBot="1">
      <c r="B21" s="41" t="s">
        <v>74</v>
      </c>
      <c r="C21" s="270" t="s">
        <v>139</v>
      </c>
      <c r="D21" s="291"/>
      <c r="E21" s="16" t="e">
        <f>Procesy!O219+Procesy!O220</f>
        <v>#DIV/0!</v>
      </c>
      <c r="F21" s="16">
        <v>0</v>
      </c>
      <c r="G21" s="292" t="e">
        <f>(E21+F21)*Objemy!$D$6</f>
        <v>#DIV/0!</v>
      </c>
      <c r="H21" s="277" t="e">
        <f t="shared" si="0"/>
        <v>#DIV/0!</v>
      </c>
      <c r="I21" s="11"/>
    </row>
    <row r="22" spans="2:9" ht="15" thickBot="1">
      <c r="B22" s="41" t="s">
        <v>75</v>
      </c>
      <c r="C22" s="271" t="s">
        <v>140</v>
      </c>
      <c r="D22" s="295"/>
      <c r="E22" s="117" t="e">
        <f>Procesy!O239+Procesy!O240</f>
        <v>#DIV/0!</v>
      </c>
      <c r="F22" s="117">
        <f>'Externí náklady'!C3+'Externí náklady'!C4+'Externí náklady'!C2</f>
        <v>0</v>
      </c>
      <c r="G22" s="296" t="e">
        <f>(E22)*Objemy!$D$6</f>
        <v>#DIV/0!</v>
      </c>
      <c r="H22" s="279" t="e">
        <f t="shared" si="0"/>
        <v>#DIV/0!</v>
      </c>
      <c r="I22" s="11"/>
    </row>
    <row r="23" spans="2:9" ht="15" thickBot="1">
      <c r="B23" s="41" t="s">
        <v>76</v>
      </c>
      <c r="C23" s="272" t="s">
        <v>141</v>
      </c>
      <c r="D23" s="297"/>
      <c r="E23" s="212" t="e">
        <f>Procesy!O251+Procesy!O252</f>
        <v>#DIV/0!</v>
      </c>
      <c r="F23" s="212">
        <v>0</v>
      </c>
      <c r="G23" s="298" t="e">
        <f>(E23+F23)*Objemy!$D$6</f>
        <v>#DIV/0!</v>
      </c>
      <c r="H23" s="280" t="e">
        <f t="shared" si="0"/>
        <v>#DIV/0!</v>
      </c>
      <c r="I23" s="11"/>
    </row>
    <row r="24" spans="2:9" ht="15" thickBot="1">
      <c r="B24" s="211" t="s">
        <v>77</v>
      </c>
      <c r="C24" s="264" t="s">
        <v>187</v>
      </c>
      <c r="D24" s="288"/>
      <c r="E24" s="10" t="e">
        <f>Procesy!O264+Procesy!O265</f>
        <v>#DIV/0!</v>
      </c>
      <c r="F24" s="10" t="e">
        <f>'Externí náklady'!C6</f>
        <v>#DIV/0!</v>
      </c>
      <c r="G24" s="213" t="e">
        <f>(E24)*Objemy!$D$6</f>
        <v>#DIV/0!</v>
      </c>
      <c r="H24" s="275" t="e">
        <f t="shared" si="0"/>
        <v>#DIV/0!</v>
      </c>
      <c r="I24" s="11"/>
    </row>
    <row r="25" spans="2:9" ht="14.25">
      <c r="B25" s="211" t="s">
        <v>78</v>
      </c>
      <c r="C25" s="264" t="s">
        <v>191</v>
      </c>
      <c r="D25" s="288"/>
      <c r="E25" s="10">
        <v>0</v>
      </c>
      <c r="F25" s="10" t="e">
        <f>'Externí náklady'!C7</f>
        <v>#DIV/0!</v>
      </c>
      <c r="G25" s="213">
        <f>(E25)*Objemy!$D$6</f>
        <v>0</v>
      </c>
      <c r="H25" s="275" t="e">
        <f t="shared" si="0"/>
        <v>#DIV/0!</v>
      </c>
      <c r="I25" s="11"/>
    </row>
    <row r="26" spans="2:9" ht="14.25">
      <c r="B26" s="41" t="s">
        <v>79</v>
      </c>
      <c r="C26" s="267" t="s">
        <v>142</v>
      </c>
      <c r="D26" s="293"/>
      <c r="E26" s="19" t="e">
        <f>Procesy!O278+Procesy!O279</f>
        <v>#DIV/0!</v>
      </c>
      <c r="F26" s="19">
        <v>0</v>
      </c>
      <c r="G26" s="294" t="e">
        <f>(E26+F26)*Objemy!$D$6</f>
        <v>#DIV/0!</v>
      </c>
      <c r="H26" s="278" t="e">
        <f t="shared" si="0"/>
        <v>#DIV/0!</v>
      </c>
      <c r="I26" s="11"/>
    </row>
    <row r="27" spans="2:9" ht="14.25">
      <c r="B27" s="41" t="s">
        <v>80</v>
      </c>
      <c r="C27" s="262" t="s">
        <v>143</v>
      </c>
      <c r="D27" s="289"/>
      <c r="E27" s="13" t="e">
        <f>Procesy!O289+Procesy!O290</f>
        <v>#DIV/0!</v>
      </c>
      <c r="F27" s="13">
        <v>0</v>
      </c>
      <c r="G27" s="290" t="e">
        <f>(E27+F27)*Objemy!$D$6</f>
        <v>#DIV/0!</v>
      </c>
      <c r="H27" s="276" t="e">
        <f t="shared" si="0"/>
        <v>#DIV/0!</v>
      </c>
      <c r="I27" s="11"/>
    </row>
    <row r="28" spans="2:9" ht="14.25">
      <c r="B28" s="41" t="s">
        <v>81</v>
      </c>
      <c r="C28" s="262" t="s">
        <v>144</v>
      </c>
      <c r="D28" s="289"/>
      <c r="E28" s="13" t="e">
        <f>Procesy!O300+Procesy!O301</f>
        <v>#DIV/0!</v>
      </c>
      <c r="F28" s="13">
        <v>0</v>
      </c>
      <c r="G28" s="290" t="e">
        <f>(E28+F28)*Objemy!$D$6</f>
        <v>#DIV/0!</v>
      </c>
      <c r="H28" s="276" t="e">
        <f t="shared" si="0"/>
        <v>#DIV/0!</v>
      </c>
      <c r="I28" s="11"/>
    </row>
    <row r="29" spans="2:9" ht="14.25">
      <c r="B29" s="41" t="s">
        <v>82</v>
      </c>
      <c r="C29" s="262" t="s">
        <v>145</v>
      </c>
      <c r="D29" s="289"/>
      <c r="E29" s="13" t="e">
        <f>Procesy!O311+Procesy!O312</f>
        <v>#DIV/0!</v>
      </c>
      <c r="F29" s="13">
        <v>0</v>
      </c>
      <c r="G29" s="290" t="e">
        <f>(E29+F29)*Objemy!$D$6</f>
        <v>#DIV/0!</v>
      </c>
      <c r="H29" s="276" t="e">
        <f t="shared" si="0"/>
        <v>#DIV/0!</v>
      </c>
      <c r="I29" s="11"/>
    </row>
    <row r="30" spans="2:9" ht="14.25">
      <c r="B30" s="41" t="s">
        <v>83</v>
      </c>
      <c r="C30" s="262" t="s">
        <v>146</v>
      </c>
      <c r="D30" s="289"/>
      <c r="E30" s="13" t="e">
        <f>Procesy!O322+Procesy!O323</f>
        <v>#DIV/0!</v>
      </c>
      <c r="F30" s="13">
        <v>0</v>
      </c>
      <c r="G30" s="290" t="e">
        <f>(E30+F30)*Objemy!$D$6</f>
        <v>#DIV/0!</v>
      </c>
      <c r="H30" s="276" t="e">
        <f t="shared" si="0"/>
        <v>#DIV/0!</v>
      </c>
      <c r="I30" s="11"/>
    </row>
    <row r="31" spans="2:9" ht="15" thickBot="1">
      <c r="B31" s="41" t="s">
        <v>84</v>
      </c>
      <c r="C31" s="263" t="s">
        <v>285</v>
      </c>
      <c r="D31" s="291"/>
      <c r="E31" s="16" t="e">
        <f>Procesy!O333+Procesy!O334</f>
        <v>#DIV/0!</v>
      </c>
      <c r="F31" s="16">
        <v>0</v>
      </c>
      <c r="G31" s="292" t="e">
        <f>(E31+F31)*Objemy!$D$6</f>
        <v>#DIV/0!</v>
      </c>
      <c r="H31" s="277" t="e">
        <f t="shared" si="0"/>
        <v>#DIV/0!</v>
      </c>
      <c r="I31" s="11"/>
    </row>
    <row r="32" spans="2:9" ht="15" thickBot="1">
      <c r="B32" s="41" t="s">
        <v>77</v>
      </c>
      <c r="C32" s="263" t="s">
        <v>308</v>
      </c>
      <c r="D32" s="291"/>
      <c r="E32" s="16" t="e">
        <f>Procesy!O341+Procesy!O342</f>
        <v>#DIV/0!</v>
      </c>
      <c r="F32" s="16">
        <v>0</v>
      </c>
      <c r="G32" s="292" t="e">
        <f>(E32+F32)*Objemy!$D$6</f>
        <v>#DIV/0!</v>
      </c>
      <c r="H32" s="277" t="e">
        <f t="shared" si="0"/>
        <v>#DIV/0!</v>
      </c>
      <c r="I32" s="11"/>
    </row>
    <row r="33" spans="6:8" ht="14.25">
      <c r="F33" s="24"/>
      <c r="H33" s="25"/>
    </row>
    <row r="34" spans="3:8" ht="14.25">
      <c r="C34" s="26" t="s">
        <v>168</v>
      </c>
      <c r="D34" s="129" t="e">
        <f>D35/D36</f>
        <v>#DIV/0!</v>
      </c>
      <c r="H34" s="24"/>
    </row>
    <row r="35" spans="3:4" ht="14.25">
      <c r="C35" s="26" t="s">
        <v>333</v>
      </c>
      <c r="D35" s="129"/>
    </row>
    <row r="36" spans="3:4" ht="14.25">
      <c r="C36" s="26" t="s">
        <v>32</v>
      </c>
      <c r="D36" s="257"/>
    </row>
    <row r="37" spans="3:4" ht="14.25">
      <c r="C37" s="258"/>
      <c r="D37" s="259"/>
    </row>
    <row r="38" ht="14.25">
      <c r="C38" s="170"/>
    </row>
    <row r="40" spans="2:3" ht="14.25">
      <c r="B40" s="27" t="s">
        <v>408</v>
      </c>
      <c r="C40" s="3" t="s">
        <v>488</v>
      </c>
    </row>
    <row r="41" spans="2:3" ht="14.25">
      <c r="B41" s="27" t="s">
        <v>409</v>
      </c>
      <c r="C41" s="3" t="s">
        <v>334</v>
      </c>
    </row>
    <row r="42" ht="14.25">
      <c r="C42" s="3" t="s">
        <v>335</v>
      </c>
    </row>
    <row r="43" spans="2:3" ht="14.25">
      <c r="B43" s="27" t="s">
        <v>410</v>
      </c>
      <c r="C43" s="3" t="s">
        <v>207</v>
      </c>
    </row>
    <row r="44" spans="2:3" ht="14.25">
      <c r="B44" s="27" t="s">
        <v>411</v>
      </c>
      <c r="C44" s="3" t="s">
        <v>336</v>
      </c>
    </row>
    <row r="45" spans="2:3" ht="14.25">
      <c r="B45" s="27" t="s">
        <v>337</v>
      </c>
      <c r="C45" s="3" t="s">
        <v>338</v>
      </c>
    </row>
    <row r="46" ht="14.25">
      <c r="B46" s="2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&amp;LNákladový model kolokace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2:U342"/>
  <sheetViews>
    <sheetView showGridLines="0" view="pageBreakPreview" zoomScale="75" zoomScaleNormal="70" zoomScaleSheetLayoutView="75" workbookViewId="0" topLeftCell="A1">
      <selection activeCell="B2" sqref="B2"/>
    </sheetView>
  </sheetViews>
  <sheetFormatPr defaultColWidth="9.140625" defaultRowHeight="12.75"/>
  <cols>
    <col min="1" max="1" width="1.28515625" style="353" customWidth="1"/>
    <col min="2" max="2" width="39.8515625" style="383" customWidth="1"/>
    <col min="3" max="6" width="13.421875" style="353" customWidth="1"/>
    <col min="7" max="7" width="11.57421875" style="353" customWidth="1"/>
    <col min="8" max="8" width="12.140625" style="353" customWidth="1"/>
    <col min="9" max="9" width="11.140625" style="353" customWidth="1"/>
    <col min="10" max="10" width="11.00390625" style="353" customWidth="1"/>
    <col min="11" max="12" width="11.8515625" style="353" customWidth="1"/>
    <col min="13" max="13" width="11.421875" style="353" customWidth="1"/>
    <col min="14" max="15" width="13.421875" style="353" customWidth="1"/>
    <col min="16" max="16384" width="9.140625" style="353" customWidth="1"/>
  </cols>
  <sheetData>
    <row r="2" ht="20.25">
      <c r="B2" s="380" t="s">
        <v>148</v>
      </c>
    </row>
    <row r="3" spans="2:13" ht="15">
      <c r="B3" s="381"/>
      <c r="E3" s="317"/>
      <c r="M3" s="382"/>
    </row>
    <row r="4" ht="15">
      <c r="B4" s="381"/>
    </row>
    <row r="5" spans="10:14" ht="15">
      <c r="J5" s="382"/>
      <c r="K5" s="382"/>
      <c r="L5" s="382"/>
      <c r="M5" s="358"/>
      <c r="N5" s="382"/>
    </row>
    <row r="6" spans="2:15" ht="15.75">
      <c r="B6" s="384" t="s">
        <v>149</v>
      </c>
      <c r="C6" s="385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6"/>
    </row>
    <row r="7" spans="2:15" ht="15.75">
      <c r="B7" s="384"/>
      <c r="C7" s="385"/>
      <c r="D7" s="358"/>
      <c r="E7" s="358"/>
      <c r="F7" s="358"/>
      <c r="I7" s="358"/>
      <c r="J7" s="358"/>
      <c r="K7" s="358"/>
      <c r="L7" s="358"/>
      <c r="M7" s="358"/>
      <c r="N7" s="358"/>
      <c r="O7" s="356"/>
    </row>
    <row r="8" spans="3:9" ht="14.25">
      <c r="C8" s="386"/>
      <c r="D8" s="386"/>
      <c r="E8" s="386"/>
      <c r="F8" s="386"/>
      <c r="G8" s="387"/>
      <c r="I8" s="388"/>
    </row>
    <row r="9" spans="3:14" ht="15.75" thickBot="1">
      <c r="C9" s="386"/>
      <c r="D9" s="386"/>
      <c r="E9" s="386"/>
      <c r="F9" s="386"/>
      <c r="J9" s="358"/>
      <c r="M9" s="358"/>
      <c r="N9" s="358"/>
    </row>
    <row r="10" spans="2:15" ht="42.75">
      <c r="B10" s="389" t="s">
        <v>331</v>
      </c>
      <c r="C10" s="390" t="s">
        <v>465</v>
      </c>
      <c r="D10" s="390" t="s">
        <v>466</v>
      </c>
      <c r="E10" s="390" t="s">
        <v>467</v>
      </c>
      <c r="F10" s="390" t="s">
        <v>468</v>
      </c>
      <c r="G10" s="390" t="s">
        <v>469</v>
      </c>
      <c r="H10" s="390" t="s">
        <v>470</v>
      </c>
      <c r="I10" s="390" t="s">
        <v>471</v>
      </c>
      <c r="J10" s="390" t="s">
        <v>472</v>
      </c>
      <c r="K10" s="390" t="s">
        <v>473</v>
      </c>
      <c r="L10" s="390" t="s">
        <v>474</v>
      </c>
      <c r="M10" s="390" t="s">
        <v>475</v>
      </c>
      <c r="N10" s="390" t="s">
        <v>476</v>
      </c>
      <c r="O10" s="391" t="s">
        <v>287</v>
      </c>
    </row>
    <row r="11" spans="2:15" ht="14.25">
      <c r="B11" s="392" t="s">
        <v>451</v>
      </c>
      <c r="C11" s="393"/>
      <c r="D11" s="393"/>
      <c r="E11" s="393"/>
      <c r="F11" s="393"/>
      <c r="G11" s="393"/>
      <c r="H11" s="394"/>
      <c r="I11" s="393"/>
      <c r="J11" s="393"/>
      <c r="K11" s="393"/>
      <c r="L11" s="393"/>
      <c r="M11" s="393"/>
      <c r="N11" s="393"/>
      <c r="O11" s="395">
        <f>SUM(C11:N11)</f>
        <v>0</v>
      </c>
    </row>
    <row r="12" spans="2:15" ht="14.25">
      <c r="B12" s="392" t="s">
        <v>452</v>
      </c>
      <c r="C12" s="393"/>
      <c r="D12" s="393"/>
      <c r="E12" s="393"/>
      <c r="F12" s="393"/>
      <c r="G12" s="393"/>
      <c r="H12" s="394"/>
      <c r="I12" s="393"/>
      <c r="J12" s="393"/>
      <c r="K12" s="393"/>
      <c r="L12" s="393"/>
      <c r="M12" s="393"/>
      <c r="N12" s="393"/>
      <c r="O12" s="395">
        <f aca="true" t="shared" si="0" ref="O12:O18">SUM(C12:N12)</f>
        <v>0</v>
      </c>
    </row>
    <row r="13" spans="2:15" ht="14.25">
      <c r="B13" s="392" t="s">
        <v>453</v>
      </c>
      <c r="C13" s="393"/>
      <c r="D13" s="393"/>
      <c r="E13" s="393"/>
      <c r="F13" s="393"/>
      <c r="G13" s="393"/>
      <c r="H13" s="394"/>
      <c r="I13" s="393"/>
      <c r="J13" s="393"/>
      <c r="K13" s="393"/>
      <c r="L13" s="393"/>
      <c r="M13" s="393"/>
      <c r="N13" s="393"/>
      <c r="O13" s="395">
        <f t="shared" si="0"/>
        <v>0</v>
      </c>
    </row>
    <row r="14" spans="2:15" ht="14.25">
      <c r="B14" s="392" t="s">
        <v>454</v>
      </c>
      <c r="C14" s="393"/>
      <c r="D14" s="393"/>
      <c r="E14" s="393"/>
      <c r="F14" s="393"/>
      <c r="G14" s="393"/>
      <c r="H14" s="394"/>
      <c r="I14" s="393"/>
      <c r="J14" s="393"/>
      <c r="K14" s="393"/>
      <c r="L14" s="393"/>
      <c r="M14" s="393"/>
      <c r="N14" s="393"/>
      <c r="O14" s="395">
        <f t="shared" si="0"/>
        <v>0</v>
      </c>
    </row>
    <row r="15" spans="2:15" ht="14.25">
      <c r="B15" s="392" t="s">
        <v>455</v>
      </c>
      <c r="C15" s="393"/>
      <c r="D15" s="393"/>
      <c r="E15" s="393"/>
      <c r="F15" s="393"/>
      <c r="G15" s="393"/>
      <c r="H15" s="394"/>
      <c r="I15" s="393"/>
      <c r="J15" s="393"/>
      <c r="K15" s="393"/>
      <c r="L15" s="393"/>
      <c r="M15" s="393"/>
      <c r="N15" s="393"/>
      <c r="O15" s="395">
        <f t="shared" si="0"/>
        <v>0</v>
      </c>
    </row>
    <row r="16" spans="2:15" ht="14.25">
      <c r="B16" s="392" t="s">
        <v>456</v>
      </c>
      <c r="C16" s="393"/>
      <c r="D16" s="393"/>
      <c r="E16" s="393"/>
      <c r="F16" s="393"/>
      <c r="G16" s="393"/>
      <c r="H16" s="394"/>
      <c r="I16" s="393"/>
      <c r="J16" s="393"/>
      <c r="K16" s="393"/>
      <c r="L16" s="393"/>
      <c r="M16" s="393"/>
      <c r="N16" s="393"/>
      <c r="O16" s="395">
        <f t="shared" si="0"/>
        <v>0</v>
      </c>
    </row>
    <row r="17" spans="2:15" ht="14.25">
      <c r="B17" s="392" t="s">
        <v>457</v>
      </c>
      <c r="C17" s="393"/>
      <c r="D17" s="393"/>
      <c r="E17" s="393"/>
      <c r="F17" s="393"/>
      <c r="G17" s="393"/>
      <c r="H17" s="394"/>
      <c r="I17" s="393"/>
      <c r="J17" s="393"/>
      <c r="K17" s="393"/>
      <c r="L17" s="393"/>
      <c r="M17" s="393"/>
      <c r="N17" s="393"/>
      <c r="O17" s="395">
        <f t="shared" si="0"/>
        <v>0</v>
      </c>
    </row>
    <row r="18" spans="2:15" ht="15" thickBot="1">
      <c r="B18" s="392" t="s">
        <v>458</v>
      </c>
      <c r="C18" s="396"/>
      <c r="D18" s="396"/>
      <c r="E18" s="396"/>
      <c r="F18" s="396"/>
      <c r="G18" s="396"/>
      <c r="H18" s="397"/>
      <c r="I18" s="396"/>
      <c r="J18" s="396"/>
      <c r="K18" s="396"/>
      <c r="L18" s="396"/>
      <c r="M18" s="393"/>
      <c r="N18" s="393"/>
      <c r="O18" s="395">
        <f t="shared" si="0"/>
        <v>0</v>
      </c>
    </row>
    <row r="19" spans="2:15" ht="15" thickBot="1">
      <c r="B19" s="398" t="s">
        <v>287</v>
      </c>
      <c r="C19" s="399">
        <f aca="true" t="shared" si="1" ref="C19:N19">SUM(C11:C18)</f>
        <v>0</v>
      </c>
      <c r="D19" s="399">
        <f t="shared" si="1"/>
        <v>0</v>
      </c>
      <c r="E19" s="399">
        <f t="shared" si="1"/>
        <v>0</v>
      </c>
      <c r="F19" s="399">
        <f t="shared" si="1"/>
        <v>0</v>
      </c>
      <c r="G19" s="399">
        <f t="shared" si="1"/>
        <v>0</v>
      </c>
      <c r="H19" s="399">
        <f t="shared" si="1"/>
        <v>0</v>
      </c>
      <c r="I19" s="399">
        <f t="shared" si="1"/>
        <v>0</v>
      </c>
      <c r="J19" s="399">
        <f t="shared" si="1"/>
        <v>0</v>
      </c>
      <c r="K19" s="399">
        <f t="shared" si="1"/>
        <v>0</v>
      </c>
      <c r="L19" s="399">
        <f t="shared" si="1"/>
        <v>0</v>
      </c>
      <c r="M19" s="399">
        <f t="shared" si="1"/>
        <v>0</v>
      </c>
      <c r="N19" s="399">
        <f t="shared" si="1"/>
        <v>0</v>
      </c>
      <c r="O19" s="400">
        <f>SUM(C19:N19)</f>
        <v>0</v>
      </c>
    </row>
    <row r="20" spans="2:15" ht="28.5">
      <c r="B20" s="401" t="s">
        <v>288</v>
      </c>
      <c r="C20" s="402" t="e">
        <f>C19*'Hodinové náklady'!$C$12</f>
        <v>#DIV/0!</v>
      </c>
      <c r="D20" s="402" t="e">
        <f>D19*'Hodinové náklady'!$D$12</f>
        <v>#DIV/0!</v>
      </c>
      <c r="E20" s="402" t="e">
        <f>E19*'Hodinové náklady'!$E$12</f>
        <v>#DIV/0!</v>
      </c>
      <c r="F20" s="402" t="e">
        <f>F19*'Hodinové náklady'!$F$12</f>
        <v>#DIV/0!</v>
      </c>
      <c r="G20" s="402" t="e">
        <f>G19*'Hodinové náklady'!$G$12</f>
        <v>#DIV/0!</v>
      </c>
      <c r="H20" s="402" t="e">
        <f>H19*'Hodinové náklady'!$H$12</f>
        <v>#DIV/0!</v>
      </c>
      <c r="I20" s="402" t="e">
        <f>I19*'Hodinové náklady'!$I$12</f>
        <v>#DIV/0!</v>
      </c>
      <c r="J20" s="402" t="e">
        <f>J19*'Hodinové náklady'!$J$12</f>
        <v>#DIV/0!</v>
      </c>
      <c r="K20" s="402" t="e">
        <f>K19*'Hodinové náklady'!$K$12</f>
        <v>#DIV/0!</v>
      </c>
      <c r="L20" s="402" t="e">
        <f>L19*'Hodinové náklady'!$L$12</f>
        <v>#DIV/0!</v>
      </c>
      <c r="M20" s="402" t="e">
        <f>M19*'Hodinové náklady'!$M$12</f>
        <v>#DIV/0!</v>
      </c>
      <c r="N20" s="402">
        <f>N19*'Hodinové náklady'!$N$12</f>
        <v>0</v>
      </c>
      <c r="O20" s="403" t="e">
        <f>SUM(C20:N20)</f>
        <v>#DIV/0!</v>
      </c>
    </row>
    <row r="21" spans="2:15" ht="15" thickBot="1">
      <c r="B21" s="404" t="s">
        <v>289</v>
      </c>
      <c r="C21" s="405" t="e">
        <f>C19*'Hodinové náklady'!$C$15</f>
        <v>#DIV/0!</v>
      </c>
      <c r="D21" s="405" t="e">
        <f>D19*'Hodinové náklady'!$D$15</f>
        <v>#DIV/0!</v>
      </c>
      <c r="E21" s="405" t="e">
        <f>E19*'Hodinové náklady'!$E$15</f>
        <v>#DIV/0!</v>
      </c>
      <c r="F21" s="405" t="e">
        <f>F19*'Hodinové náklady'!$F$15</f>
        <v>#DIV/0!</v>
      </c>
      <c r="G21" s="405" t="e">
        <f>G19*'Hodinové náklady'!$G$15</f>
        <v>#DIV/0!</v>
      </c>
      <c r="H21" s="405" t="e">
        <f>H19*'Hodinové náklady'!$H$15</f>
        <v>#DIV/0!</v>
      </c>
      <c r="I21" s="405" t="e">
        <f>I19*'Hodinové náklady'!$I$15</f>
        <v>#DIV/0!</v>
      </c>
      <c r="J21" s="405" t="e">
        <f>J19*'Hodinové náklady'!$J$15</f>
        <v>#DIV/0!</v>
      </c>
      <c r="K21" s="405" t="e">
        <f>K19*'Hodinové náklady'!$K$15</f>
        <v>#DIV/0!</v>
      </c>
      <c r="L21" s="405" t="e">
        <f>L19*'Hodinové náklady'!$L$15</f>
        <v>#DIV/0!</v>
      </c>
      <c r="M21" s="405" t="e">
        <f>M19*'Hodinové náklady'!$M$15</f>
        <v>#DIV/0!</v>
      </c>
      <c r="N21" s="405" t="e">
        <f>N19*'Hodinové náklady'!$N$15</f>
        <v>#DIV/0!</v>
      </c>
      <c r="O21" s="406" t="e">
        <f>SUM(C21:N21)</f>
        <v>#DIV/0!</v>
      </c>
    </row>
    <row r="22" spans="2:15" s="388" customFormat="1" ht="15" thickBot="1">
      <c r="B22" s="407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</row>
    <row r="23" spans="2:15" ht="42.75">
      <c r="B23" s="389" t="s">
        <v>332</v>
      </c>
      <c r="C23" s="390" t="s">
        <v>465</v>
      </c>
      <c r="D23" s="390" t="s">
        <v>466</v>
      </c>
      <c r="E23" s="390" t="s">
        <v>467</v>
      </c>
      <c r="F23" s="390" t="s">
        <v>468</v>
      </c>
      <c r="G23" s="390" t="s">
        <v>469</v>
      </c>
      <c r="H23" s="390" t="s">
        <v>470</v>
      </c>
      <c r="I23" s="390" t="s">
        <v>471</v>
      </c>
      <c r="J23" s="390" t="s">
        <v>472</v>
      </c>
      <c r="K23" s="390" t="s">
        <v>473</v>
      </c>
      <c r="L23" s="390" t="s">
        <v>474</v>
      </c>
      <c r="M23" s="390" t="s">
        <v>475</v>
      </c>
      <c r="N23" s="390" t="s">
        <v>476</v>
      </c>
      <c r="O23" s="391" t="s">
        <v>287</v>
      </c>
    </row>
    <row r="24" spans="2:15" ht="14.25">
      <c r="B24" s="392" t="s">
        <v>451</v>
      </c>
      <c r="C24" s="393"/>
      <c r="D24" s="393"/>
      <c r="E24" s="393"/>
      <c r="F24" s="393"/>
      <c r="G24" s="393"/>
      <c r="H24" s="394"/>
      <c r="I24" s="393"/>
      <c r="J24" s="393"/>
      <c r="K24" s="393"/>
      <c r="L24" s="393"/>
      <c r="M24" s="393"/>
      <c r="N24" s="409"/>
      <c r="O24" s="410">
        <f aca="true" t="shared" si="2" ref="O24:O30">SUM(C24:N24)</f>
        <v>0</v>
      </c>
    </row>
    <row r="25" spans="2:15" ht="14.25">
      <c r="B25" s="392" t="s">
        <v>452</v>
      </c>
      <c r="C25" s="393"/>
      <c r="D25" s="393"/>
      <c r="E25" s="393"/>
      <c r="F25" s="393"/>
      <c r="G25" s="393"/>
      <c r="H25" s="394"/>
      <c r="I25" s="393"/>
      <c r="J25" s="393"/>
      <c r="K25" s="393"/>
      <c r="L25" s="393"/>
      <c r="M25" s="393"/>
      <c r="N25" s="409"/>
      <c r="O25" s="410">
        <f t="shared" si="2"/>
        <v>0</v>
      </c>
    </row>
    <row r="26" spans="2:15" ht="14.25">
      <c r="B26" s="392" t="s">
        <v>453</v>
      </c>
      <c r="C26" s="393"/>
      <c r="D26" s="393"/>
      <c r="E26" s="393"/>
      <c r="F26" s="393"/>
      <c r="G26" s="393"/>
      <c r="H26" s="394"/>
      <c r="I26" s="393"/>
      <c r="J26" s="393"/>
      <c r="K26" s="393"/>
      <c r="L26" s="393"/>
      <c r="M26" s="393"/>
      <c r="N26" s="409"/>
      <c r="O26" s="410">
        <f t="shared" si="2"/>
        <v>0</v>
      </c>
    </row>
    <row r="27" spans="2:15" ht="15" thickBot="1">
      <c r="B27" s="392" t="s">
        <v>454</v>
      </c>
      <c r="C27" s="393"/>
      <c r="D27" s="393"/>
      <c r="E27" s="393"/>
      <c r="F27" s="393"/>
      <c r="G27" s="393"/>
      <c r="H27" s="394"/>
      <c r="I27" s="393"/>
      <c r="J27" s="393"/>
      <c r="K27" s="393"/>
      <c r="L27" s="393"/>
      <c r="M27" s="393"/>
      <c r="N27" s="409"/>
      <c r="O27" s="410">
        <f t="shared" si="2"/>
        <v>0</v>
      </c>
    </row>
    <row r="28" spans="2:15" ht="15" thickBot="1">
      <c r="B28" s="398" t="s">
        <v>287</v>
      </c>
      <c r="C28" s="399">
        <f aca="true" t="shared" si="3" ref="C28:N28">SUM(C24:C27)</f>
        <v>0</v>
      </c>
      <c r="D28" s="399">
        <f t="shared" si="3"/>
        <v>0</v>
      </c>
      <c r="E28" s="399">
        <f t="shared" si="3"/>
        <v>0</v>
      </c>
      <c r="F28" s="399">
        <f t="shared" si="3"/>
        <v>0</v>
      </c>
      <c r="G28" s="399">
        <f t="shared" si="3"/>
        <v>0</v>
      </c>
      <c r="H28" s="399">
        <f t="shared" si="3"/>
        <v>0</v>
      </c>
      <c r="I28" s="399">
        <f t="shared" si="3"/>
        <v>0</v>
      </c>
      <c r="J28" s="399">
        <f t="shared" si="3"/>
        <v>0</v>
      </c>
      <c r="K28" s="399">
        <f t="shared" si="3"/>
        <v>0</v>
      </c>
      <c r="L28" s="399">
        <f t="shared" si="3"/>
        <v>0</v>
      </c>
      <c r="M28" s="399">
        <f t="shared" si="3"/>
        <v>0</v>
      </c>
      <c r="N28" s="399">
        <f t="shared" si="3"/>
        <v>0</v>
      </c>
      <c r="O28" s="400">
        <f t="shared" si="2"/>
        <v>0</v>
      </c>
    </row>
    <row r="29" spans="2:15" ht="28.5">
      <c r="B29" s="401" t="s">
        <v>288</v>
      </c>
      <c r="C29" s="402" t="e">
        <f>C28*'Hodinové náklady'!$C$12</f>
        <v>#DIV/0!</v>
      </c>
      <c r="D29" s="402" t="e">
        <f>D28*'Hodinové náklady'!$D$12</f>
        <v>#DIV/0!</v>
      </c>
      <c r="E29" s="402" t="e">
        <f>E28*'Hodinové náklady'!$E$12</f>
        <v>#DIV/0!</v>
      </c>
      <c r="F29" s="402" t="e">
        <f>F28*'Hodinové náklady'!$F$12</f>
        <v>#DIV/0!</v>
      </c>
      <c r="G29" s="402" t="e">
        <f>G28*'Hodinové náklady'!$G$12</f>
        <v>#DIV/0!</v>
      </c>
      <c r="H29" s="402" t="e">
        <f>H28*'Hodinové náklady'!$H$12</f>
        <v>#DIV/0!</v>
      </c>
      <c r="I29" s="402" t="e">
        <f>I28*'Hodinové náklady'!$I$12</f>
        <v>#DIV/0!</v>
      </c>
      <c r="J29" s="402" t="e">
        <f>J28*'Hodinové náklady'!$J$12</f>
        <v>#DIV/0!</v>
      </c>
      <c r="K29" s="402" t="e">
        <f>K28*'Hodinové náklady'!$K$12</f>
        <v>#DIV/0!</v>
      </c>
      <c r="L29" s="402" t="e">
        <f>L28*'Hodinové náklady'!$L$12</f>
        <v>#DIV/0!</v>
      </c>
      <c r="M29" s="402" t="e">
        <f>M28*'Hodinové náklady'!$M$12</f>
        <v>#DIV/0!</v>
      </c>
      <c r="N29" s="402">
        <f>N28*'Hodinové náklady'!$N$12</f>
        <v>0</v>
      </c>
      <c r="O29" s="403" t="e">
        <f t="shared" si="2"/>
        <v>#DIV/0!</v>
      </c>
    </row>
    <row r="30" spans="2:15" ht="15" thickBot="1">
      <c r="B30" s="404" t="s">
        <v>289</v>
      </c>
      <c r="C30" s="405" t="e">
        <f>C28*'Hodinové náklady'!$C$15</f>
        <v>#DIV/0!</v>
      </c>
      <c r="D30" s="405" t="e">
        <f>D28*'Hodinové náklady'!$D$15</f>
        <v>#DIV/0!</v>
      </c>
      <c r="E30" s="405" t="e">
        <f>E28*'Hodinové náklady'!$E$15</f>
        <v>#DIV/0!</v>
      </c>
      <c r="F30" s="405" t="e">
        <f>F28*'Hodinové náklady'!$F$15</f>
        <v>#DIV/0!</v>
      </c>
      <c r="G30" s="405" t="e">
        <f>G28*'Hodinové náklady'!$G$15</f>
        <v>#DIV/0!</v>
      </c>
      <c r="H30" s="405" t="e">
        <f>H28*'Hodinové náklady'!$H$15</f>
        <v>#DIV/0!</v>
      </c>
      <c r="I30" s="405" t="e">
        <f>I28*'Hodinové náklady'!$I$15</f>
        <v>#DIV/0!</v>
      </c>
      <c r="J30" s="405" t="e">
        <f>J28*'Hodinové náklady'!$J$15</f>
        <v>#DIV/0!</v>
      </c>
      <c r="K30" s="405" t="e">
        <f>K28*'Hodinové náklady'!$K$15</f>
        <v>#DIV/0!</v>
      </c>
      <c r="L30" s="405" t="e">
        <f>L28*'Hodinové náklady'!$L$15</f>
        <v>#DIV/0!</v>
      </c>
      <c r="M30" s="405" t="e">
        <f>M28*'Hodinové náklady'!$M$15</f>
        <v>#DIV/0!</v>
      </c>
      <c r="N30" s="405" t="e">
        <f>N28*'Hodinové náklady'!$N$15</f>
        <v>#DIV/0!</v>
      </c>
      <c r="O30" s="406" t="e">
        <f t="shared" si="2"/>
        <v>#DIV/0!</v>
      </c>
    </row>
    <row r="31" ht="15" thickBot="1"/>
    <row r="32" spans="2:15" ht="42.75">
      <c r="B32" s="389" t="s">
        <v>302</v>
      </c>
      <c r="C32" s="390" t="s">
        <v>465</v>
      </c>
      <c r="D32" s="390" t="s">
        <v>466</v>
      </c>
      <c r="E32" s="390" t="s">
        <v>467</v>
      </c>
      <c r="F32" s="390" t="s">
        <v>468</v>
      </c>
      <c r="G32" s="390" t="s">
        <v>469</v>
      </c>
      <c r="H32" s="390" t="s">
        <v>470</v>
      </c>
      <c r="I32" s="390" t="s">
        <v>471</v>
      </c>
      <c r="J32" s="390" t="s">
        <v>472</v>
      </c>
      <c r="K32" s="390" t="s">
        <v>473</v>
      </c>
      <c r="L32" s="390" t="s">
        <v>474</v>
      </c>
      <c r="M32" s="390" t="s">
        <v>475</v>
      </c>
      <c r="N32" s="390" t="s">
        <v>476</v>
      </c>
      <c r="O32" s="391" t="s">
        <v>287</v>
      </c>
    </row>
    <row r="33" spans="2:15" ht="14.25">
      <c r="B33" s="392" t="s">
        <v>451</v>
      </c>
      <c r="C33" s="393"/>
      <c r="D33" s="393"/>
      <c r="E33" s="393"/>
      <c r="F33" s="393"/>
      <c r="G33" s="393"/>
      <c r="H33" s="394"/>
      <c r="I33" s="393"/>
      <c r="J33" s="393"/>
      <c r="K33" s="393"/>
      <c r="L33" s="393"/>
      <c r="M33" s="393"/>
      <c r="N33" s="393"/>
      <c r="O33" s="410">
        <f aca="true" t="shared" si="4" ref="O33:O39">SUM(C33:N33)</f>
        <v>0</v>
      </c>
    </row>
    <row r="34" spans="2:15" ht="14.25">
      <c r="B34" s="392" t="s">
        <v>452</v>
      </c>
      <c r="C34" s="393"/>
      <c r="D34" s="393"/>
      <c r="E34" s="393"/>
      <c r="F34" s="393"/>
      <c r="G34" s="393"/>
      <c r="H34" s="394"/>
      <c r="I34" s="393"/>
      <c r="J34" s="393"/>
      <c r="K34" s="393"/>
      <c r="L34" s="393"/>
      <c r="M34" s="393"/>
      <c r="N34" s="393"/>
      <c r="O34" s="410">
        <f t="shared" si="4"/>
        <v>0</v>
      </c>
    </row>
    <row r="35" spans="2:15" ht="14.25">
      <c r="B35" s="392" t="s">
        <v>453</v>
      </c>
      <c r="C35" s="393"/>
      <c r="D35" s="393"/>
      <c r="E35" s="393"/>
      <c r="F35" s="393"/>
      <c r="G35" s="393"/>
      <c r="H35" s="394"/>
      <c r="I35" s="393"/>
      <c r="J35" s="393"/>
      <c r="K35" s="393"/>
      <c r="L35" s="393"/>
      <c r="M35" s="393"/>
      <c r="N35" s="393"/>
      <c r="O35" s="410">
        <f t="shared" si="4"/>
        <v>0</v>
      </c>
    </row>
    <row r="36" spans="2:15" ht="15" thickBot="1">
      <c r="B36" s="392" t="s">
        <v>454</v>
      </c>
      <c r="C36" s="393"/>
      <c r="D36" s="393"/>
      <c r="E36" s="393"/>
      <c r="F36" s="393"/>
      <c r="G36" s="393"/>
      <c r="H36" s="394"/>
      <c r="I36" s="393"/>
      <c r="J36" s="393"/>
      <c r="K36" s="393"/>
      <c r="L36" s="393"/>
      <c r="M36" s="393"/>
      <c r="N36" s="393"/>
      <c r="O36" s="410">
        <f t="shared" si="4"/>
        <v>0</v>
      </c>
    </row>
    <row r="37" spans="2:15" ht="15" thickBot="1">
      <c r="B37" s="398" t="s">
        <v>287</v>
      </c>
      <c r="C37" s="399">
        <f aca="true" t="shared" si="5" ref="C37:N37">SUM(C33:C36)</f>
        <v>0</v>
      </c>
      <c r="D37" s="399">
        <f t="shared" si="5"/>
        <v>0</v>
      </c>
      <c r="E37" s="399">
        <f t="shared" si="5"/>
        <v>0</v>
      </c>
      <c r="F37" s="399">
        <f t="shared" si="5"/>
        <v>0</v>
      </c>
      <c r="G37" s="399">
        <f t="shared" si="5"/>
        <v>0</v>
      </c>
      <c r="H37" s="399">
        <f t="shared" si="5"/>
        <v>0</v>
      </c>
      <c r="I37" s="399">
        <f t="shared" si="5"/>
        <v>0</v>
      </c>
      <c r="J37" s="399">
        <f t="shared" si="5"/>
        <v>0</v>
      </c>
      <c r="K37" s="399">
        <f t="shared" si="5"/>
        <v>0</v>
      </c>
      <c r="L37" s="399">
        <f t="shared" si="5"/>
        <v>0</v>
      </c>
      <c r="M37" s="399">
        <f t="shared" si="5"/>
        <v>0</v>
      </c>
      <c r="N37" s="399">
        <f t="shared" si="5"/>
        <v>0</v>
      </c>
      <c r="O37" s="400">
        <f t="shared" si="4"/>
        <v>0</v>
      </c>
    </row>
    <row r="38" spans="2:15" ht="28.5">
      <c r="B38" s="401" t="s">
        <v>288</v>
      </c>
      <c r="C38" s="402" t="e">
        <f>C37*'Hodinové náklady'!$C$12</f>
        <v>#DIV/0!</v>
      </c>
      <c r="D38" s="402" t="e">
        <f>D37*'Hodinové náklady'!$D$12</f>
        <v>#DIV/0!</v>
      </c>
      <c r="E38" s="402" t="e">
        <f>E37*'Hodinové náklady'!$E$12</f>
        <v>#DIV/0!</v>
      </c>
      <c r="F38" s="402" t="e">
        <f>F37*'Hodinové náklady'!$F$12</f>
        <v>#DIV/0!</v>
      </c>
      <c r="G38" s="402" t="e">
        <f>G37*'Hodinové náklady'!$G$12</f>
        <v>#DIV/0!</v>
      </c>
      <c r="H38" s="402" t="e">
        <f>H37*'Hodinové náklady'!$H$12</f>
        <v>#DIV/0!</v>
      </c>
      <c r="I38" s="402" t="e">
        <f>I37*'Hodinové náklady'!$I$12</f>
        <v>#DIV/0!</v>
      </c>
      <c r="J38" s="402" t="e">
        <f>J37*'Hodinové náklady'!$J$12</f>
        <v>#DIV/0!</v>
      </c>
      <c r="K38" s="402" t="e">
        <f>K37*'Hodinové náklady'!$K$12</f>
        <v>#DIV/0!</v>
      </c>
      <c r="L38" s="402" t="e">
        <f>L37*'Hodinové náklady'!$L$12</f>
        <v>#DIV/0!</v>
      </c>
      <c r="M38" s="402" t="e">
        <f>M37*'Hodinové náklady'!$M$12</f>
        <v>#DIV/0!</v>
      </c>
      <c r="N38" s="402">
        <f>N37*'Hodinové náklady'!$N$12</f>
        <v>0</v>
      </c>
      <c r="O38" s="403" t="e">
        <f t="shared" si="4"/>
        <v>#DIV/0!</v>
      </c>
    </row>
    <row r="39" spans="2:15" ht="15" thickBot="1">
      <c r="B39" s="404" t="s">
        <v>289</v>
      </c>
      <c r="C39" s="405" t="e">
        <f>C37*'Hodinové náklady'!$C$15</f>
        <v>#DIV/0!</v>
      </c>
      <c r="D39" s="405" t="e">
        <f>D37*'Hodinové náklady'!$D$15</f>
        <v>#DIV/0!</v>
      </c>
      <c r="E39" s="405" t="e">
        <f>E37*'Hodinové náklady'!$E$15</f>
        <v>#DIV/0!</v>
      </c>
      <c r="F39" s="405" t="e">
        <f>F37*'Hodinové náklady'!$F$15</f>
        <v>#DIV/0!</v>
      </c>
      <c r="G39" s="405" t="e">
        <f>G37*'Hodinové náklady'!$G$15</f>
        <v>#DIV/0!</v>
      </c>
      <c r="H39" s="405" t="e">
        <f>H37*'Hodinové náklady'!$H$15</f>
        <v>#DIV/0!</v>
      </c>
      <c r="I39" s="405" t="e">
        <f>I37*'Hodinové náklady'!$I$15</f>
        <v>#DIV/0!</v>
      </c>
      <c r="J39" s="405" t="e">
        <f>J37*'Hodinové náklady'!$J$15</f>
        <v>#DIV/0!</v>
      </c>
      <c r="K39" s="405" t="e">
        <f>K37*'Hodinové náklady'!$K$15</f>
        <v>#DIV/0!</v>
      </c>
      <c r="L39" s="405" t="e">
        <f>L37*'Hodinové náklady'!$L$15</f>
        <v>#DIV/0!</v>
      </c>
      <c r="M39" s="405" t="e">
        <f>M37*'Hodinové náklady'!$M$15</f>
        <v>#DIV/0!</v>
      </c>
      <c r="N39" s="405" t="e">
        <f>N37*'Hodinové náklady'!$N$15</f>
        <v>#DIV/0!</v>
      </c>
      <c r="O39" s="406" t="e">
        <f t="shared" si="4"/>
        <v>#DIV/0!</v>
      </c>
    </row>
    <row r="40" ht="14.25">
      <c r="H40" s="411"/>
    </row>
    <row r="41" ht="14.25">
      <c r="H41" s="411"/>
    </row>
    <row r="42" ht="15.75">
      <c r="B42" s="412" t="s">
        <v>304</v>
      </c>
    </row>
    <row r="43" ht="15" thickBot="1"/>
    <row r="44" spans="2:15" ht="42.75">
      <c r="B44" s="389" t="s">
        <v>303</v>
      </c>
      <c r="C44" s="390" t="s">
        <v>465</v>
      </c>
      <c r="D44" s="390" t="s">
        <v>466</v>
      </c>
      <c r="E44" s="390" t="s">
        <v>467</v>
      </c>
      <c r="F44" s="390" t="s">
        <v>468</v>
      </c>
      <c r="G44" s="390" t="s">
        <v>469</v>
      </c>
      <c r="H44" s="390" t="s">
        <v>470</v>
      </c>
      <c r="I44" s="390" t="s">
        <v>471</v>
      </c>
      <c r="J44" s="390" t="s">
        <v>472</v>
      </c>
      <c r="K44" s="390" t="s">
        <v>473</v>
      </c>
      <c r="L44" s="390" t="s">
        <v>474</v>
      </c>
      <c r="M44" s="390" t="s">
        <v>475</v>
      </c>
      <c r="N44" s="390" t="s">
        <v>476</v>
      </c>
      <c r="O44" s="391" t="s">
        <v>287</v>
      </c>
    </row>
    <row r="45" spans="2:15" ht="14.25">
      <c r="B45" s="392" t="s">
        <v>451</v>
      </c>
      <c r="C45" s="393"/>
      <c r="D45" s="393"/>
      <c r="E45" s="393"/>
      <c r="F45" s="393"/>
      <c r="G45" s="393"/>
      <c r="H45" s="394"/>
      <c r="I45" s="393"/>
      <c r="J45" s="393"/>
      <c r="K45" s="393"/>
      <c r="L45" s="393"/>
      <c r="M45" s="393"/>
      <c r="N45" s="393"/>
      <c r="O45" s="410">
        <f>SUM(C45:N45)</f>
        <v>0</v>
      </c>
    </row>
    <row r="46" spans="2:15" ht="14.25">
      <c r="B46" s="392" t="s">
        <v>452</v>
      </c>
      <c r="C46" s="393"/>
      <c r="D46" s="393"/>
      <c r="E46" s="393"/>
      <c r="F46" s="393"/>
      <c r="G46" s="393"/>
      <c r="H46" s="394"/>
      <c r="I46" s="393"/>
      <c r="J46" s="393"/>
      <c r="K46" s="393"/>
      <c r="L46" s="393"/>
      <c r="M46" s="393"/>
      <c r="N46" s="393"/>
      <c r="O46" s="410">
        <f aca="true" t="shared" si="6" ref="O46:O53">SUM(C46:N46)</f>
        <v>0</v>
      </c>
    </row>
    <row r="47" spans="2:15" ht="14.25">
      <c r="B47" s="392" t="s">
        <v>453</v>
      </c>
      <c r="C47" s="393"/>
      <c r="D47" s="393"/>
      <c r="E47" s="393"/>
      <c r="F47" s="393"/>
      <c r="G47" s="393"/>
      <c r="H47" s="394"/>
      <c r="I47" s="393"/>
      <c r="J47" s="393"/>
      <c r="K47" s="393"/>
      <c r="L47" s="393"/>
      <c r="M47" s="393"/>
      <c r="N47" s="393"/>
      <c r="O47" s="410">
        <f t="shared" si="6"/>
        <v>0</v>
      </c>
    </row>
    <row r="48" spans="2:15" ht="14.25">
      <c r="B48" s="392" t="s">
        <v>454</v>
      </c>
      <c r="C48" s="393"/>
      <c r="D48" s="393"/>
      <c r="E48" s="393"/>
      <c r="F48" s="393"/>
      <c r="G48" s="393"/>
      <c r="H48" s="394"/>
      <c r="I48" s="393"/>
      <c r="J48" s="393"/>
      <c r="K48" s="393"/>
      <c r="L48" s="393"/>
      <c r="M48" s="393"/>
      <c r="N48" s="393"/>
      <c r="O48" s="410">
        <f t="shared" si="6"/>
        <v>0</v>
      </c>
    </row>
    <row r="49" spans="2:15" ht="14.25">
      <c r="B49" s="392" t="s">
        <v>455</v>
      </c>
      <c r="C49" s="393"/>
      <c r="D49" s="393"/>
      <c r="E49" s="393"/>
      <c r="F49" s="393"/>
      <c r="G49" s="393"/>
      <c r="H49" s="394"/>
      <c r="I49" s="393"/>
      <c r="J49" s="393"/>
      <c r="K49" s="393"/>
      <c r="L49" s="393"/>
      <c r="M49" s="393"/>
      <c r="N49" s="393"/>
      <c r="O49" s="410">
        <f t="shared" si="6"/>
        <v>0</v>
      </c>
    </row>
    <row r="50" spans="2:15" ht="14.25">
      <c r="B50" s="392" t="s">
        <v>456</v>
      </c>
      <c r="C50" s="393"/>
      <c r="D50" s="393"/>
      <c r="E50" s="393"/>
      <c r="F50" s="393"/>
      <c r="G50" s="393"/>
      <c r="H50" s="394"/>
      <c r="I50" s="393"/>
      <c r="J50" s="393"/>
      <c r="K50" s="393"/>
      <c r="L50" s="393"/>
      <c r="M50" s="393"/>
      <c r="N50" s="393"/>
      <c r="O50" s="410">
        <f t="shared" si="6"/>
        <v>0</v>
      </c>
    </row>
    <row r="51" spans="2:15" ht="14.25">
      <c r="B51" s="392" t="s">
        <v>457</v>
      </c>
      <c r="C51" s="393"/>
      <c r="D51" s="393"/>
      <c r="E51" s="393"/>
      <c r="F51" s="393"/>
      <c r="G51" s="393"/>
      <c r="H51" s="394"/>
      <c r="I51" s="393"/>
      <c r="J51" s="393"/>
      <c r="K51" s="393"/>
      <c r="L51" s="393"/>
      <c r="M51" s="393"/>
      <c r="N51" s="393"/>
      <c r="O51" s="410">
        <f t="shared" si="6"/>
        <v>0</v>
      </c>
    </row>
    <row r="52" spans="2:15" ht="14.25">
      <c r="B52" s="392" t="s">
        <v>458</v>
      </c>
      <c r="C52" s="393"/>
      <c r="D52" s="393"/>
      <c r="E52" s="393"/>
      <c r="F52" s="393"/>
      <c r="G52" s="393"/>
      <c r="H52" s="394"/>
      <c r="I52" s="393"/>
      <c r="J52" s="393"/>
      <c r="K52" s="393"/>
      <c r="L52" s="393"/>
      <c r="M52" s="393"/>
      <c r="N52" s="393"/>
      <c r="O52" s="410">
        <f t="shared" si="6"/>
        <v>0</v>
      </c>
    </row>
    <row r="53" spans="2:15" ht="15" thickBot="1">
      <c r="B53" s="392" t="s">
        <v>459</v>
      </c>
      <c r="C53" s="396"/>
      <c r="D53" s="396"/>
      <c r="E53" s="396"/>
      <c r="F53" s="396"/>
      <c r="G53" s="396"/>
      <c r="H53" s="397"/>
      <c r="I53" s="396"/>
      <c r="J53" s="396"/>
      <c r="K53" s="396"/>
      <c r="L53" s="396"/>
      <c r="M53" s="393"/>
      <c r="N53" s="393"/>
      <c r="O53" s="410">
        <f t="shared" si="6"/>
        <v>0</v>
      </c>
    </row>
    <row r="54" spans="2:15" ht="15" thickBot="1">
      <c r="B54" s="398" t="s">
        <v>287</v>
      </c>
      <c r="C54" s="399">
        <f aca="true" t="shared" si="7" ref="C54:N54">SUM(C45:C53)</f>
        <v>0</v>
      </c>
      <c r="D54" s="399">
        <f t="shared" si="7"/>
        <v>0</v>
      </c>
      <c r="E54" s="399">
        <f t="shared" si="7"/>
        <v>0</v>
      </c>
      <c r="F54" s="399">
        <f t="shared" si="7"/>
        <v>0</v>
      </c>
      <c r="G54" s="399">
        <f t="shared" si="7"/>
        <v>0</v>
      </c>
      <c r="H54" s="399">
        <f t="shared" si="7"/>
        <v>0</v>
      </c>
      <c r="I54" s="399">
        <f t="shared" si="7"/>
        <v>0</v>
      </c>
      <c r="J54" s="399">
        <f t="shared" si="7"/>
        <v>0</v>
      </c>
      <c r="K54" s="399">
        <f t="shared" si="7"/>
        <v>0</v>
      </c>
      <c r="L54" s="399">
        <f t="shared" si="7"/>
        <v>0</v>
      </c>
      <c r="M54" s="399">
        <f t="shared" si="7"/>
        <v>0</v>
      </c>
      <c r="N54" s="399">
        <f t="shared" si="7"/>
        <v>0</v>
      </c>
      <c r="O54" s="400">
        <f>SUM(C54:N54)</f>
        <v>0</v>
      </c>
    </row>
    <row r="55" spans="2:15" ht="28.5">
      <c r="B55" s="401" t="s">
        <v>288</v>
      </c>
      <c r="C55" s="402" t="e">
        <f>C54*'Hodinové náklady'!$C$12</f>
        <v>#DIV/0!</v>
      </c>
      <c r="D55" s="402" t="e">
        <f>D54*'Hodinové náklady'!$D$12</f>
        <v>#DIV/0!</v>
      </c>
      <c r="E55" s="402" t="e">
        <f>E54*'Hodinové náklady'!$E$12</f>
        <v>#DIV/0!</v>
      </c>
      <c r="F55" s="402" t="e">
        <f>F54*'Hodinové náklady'!$F$12</f>
        <v>#DIV/0!</v>
      </c>
      <c r="G55" s="402" t="e">
        <f>G54*'Hodinové náklady'!$G$12</f>
        <v>#DIV/0!</v>
      </c>
      <c r="H55" s="402" t="e">
        <f>H54*'Hodinové náklady'!$H$12</f>
        <v>#DIV/0!</v>
      </c>
      <c r="I55" s="402" t="e">
        <f>I54*'Hodinové náklady'!$I$12</f>
        <v>#DIV/0!</v>
      </c>
      <c r="J55" s="402" t="e">
        <f>J54*'Hodinové náklady'!$J$12</f>
        <v>#DIV/0!</v>
      </c>
      <c r="K55" s="402" t="e">
        <f>K54*'Hodinové náklady'!$K$12</f>
        <v>#DIV/0!</v>
      </c>
      <c r="L55" s="402" t="e">
        <f>L54*'Hodinové náklady'!$L$12</f>
        <v>#DIV/0!</v>
      </c>
      <c r="M55" s="402" t="e">
        <f>M54*'Hodinové náklady'!$M$12</f>
        <v>#DIV/0!</v>
      </c>
      <c r="N55" s="402">
        <f>N54*'Hodinové náklady'!$N$12</f>
        <v>0</v>
      </c>
      <c r="O55" s="403" t="e">
        <f>SUM(C55:N55)</f>
        <v>#DIV/0!</v>
      </c>
    </row>
    <row r="56" spans="2:15" ht="15" thickBot="1">
      <c r="B56" s="404" t="s">
        <v>289</v>
      </c>
      <c r="C56" s="405" t="e">
        <f>C54*'Hodinové náklady'!$C$15</f>
        <v>#DIV/0!</v>
      </c>
      <c r="D56" s="405" t="e">
        <f>D54*'Hodinové náklady'!$D$15</f>
        <v>#DIV/0!</v>
      </c>
      <c r="E56" s="405" t="e">
        <f>E54*'Hodinové náklady'!$E$15</f>
        <v>#DIV/0!</v>
      </c>
      <c r="F56" s="405" t="e">
        <f>F54*'Hodinové náklady'!$F$15</f>
        <v>#DIV/0!</v>
      </c>
      <c r="G56" s="405" t="e">
        <f>G54*'Hodinové náklady'!$G$15</f>
        <v>#DIV/0!</v>
      </c>
      <c r="H56" s="405" t="e">
        <f>H54*'Hodinové náklady'!$H$15</f>
        <v>#DIV/0!</v>
      </c>
      <c r="I56" s="405" t="e">
        <f>I54*'Hodinové náklady'!$I$15</f>
        <v>#DIV/0!</v>
      </c>
      <c r="J56" s="405" t="e">
        <f>J54*'Hodinové náklady'!$J$15</f>
        <v>#DIV/0!</v>
      </c>
      <c r="K56" s="405" t="e">
        <f>K54*'Hodinové náklady'!$K$15</f>
        <v>#DIV/0!</v>
      </c>
      <c r="L56" s="405" t="e">
        <f>L54*'Hodinové náklady'!$L$15</f>
        <v>#DIV/0!</v>
      </c>
      <c r="M56" s="405" t="e">
        <f>M54*'Hodinové náklady'!$M$15</f>
        <v>#DIV/0!</v>
      </c>
      <c r="N56" s="405" t="e">
        <f>N54*'Hodinové náklady'!$N$15</f>
        <v>#DIV/0!</v>
      </c>
      <c r="O56" s="406" t="e">
        <f>SUM(C56:N56)</f>
        <v>#DIV/0!</v>
      </c>
    </row>
    <row r="57" ht="15" thickBot="1"/>
    <row r="58" spans="2:15" ht="42.75">
      <c r="B58" s="389" t="s">
        <v>305</v>
      </c>
      <c r="C58" s="390" t="s">
        <v>465</v>
      </c>
      <c r="D58" s="390" t="s">
        <v>466</v>
      </c>
      <c r="E58" s="390" t="s">
        <v>467</v>
      </c>
      <c r="F58" s="390" t="s">
        <v>468</v>
      </c>
      <c r="G58" s="390" t="s">
        <v>469</v>
      </c>
      <c r="H58" s="390" t="s">
        <v>470</v>
      </c>
      <c r="I58" s="390" t="s">
        <v>471</v>
      </c>
      <c r="J58" s="390" t="s">
        <v>472</v>
      </c>
      <c r="K58" s="390" t="s">
        <v>473</v>
      </c>
      <c r="L58" s="390" t="s">
        <v>474</v>
      </c>
      <c r="M58" s="390" t="s">
        <v>475</v>
      </c>
      <c r="N58" s="390" t="s">
        <v>476</v>
      </c>
      <c r="O58" s="391" t="s">
        <v>287</v>
      </c>
    </row>
    <row r="59" spans="2:15" ht="14.25">
      <c r="B59" s="392" t="s">
        <v>451</v>
      </c>
      <c r="C59" s="393"/>
      <c r="D59" s="393"/>
      <c r="E59" s="393"/>
      <c r="F59" s="393"/>
      <c r="G59" s="393"/>
      <c r="H59" s="394"/>
      <c r="I59" s="393"/>
      <c r="J59" s="393"/>
      <c r="K59" s="393"/>
      <c r="L59" s="393"/>
      <c r="M59" s="393"/>
      <c r="N59" s="393"/>
      <c r="O59" s="410">
        <f>SUM(C59:N59)</f>
        <v>0</v>
      </c>
    </row>
    <row r="60" spans="2:15" ht="14.25">
      <c r="B60" s="392" t="s">
        <v>452</v>
      </c>
      <c r="C60" s="393"/>
      <c r="D60" s="393"/>
      <c r="E60" s="393"/>
      <c r="F60" s="393"/>
      <c r="G60" s="393"/>
      <c r="H60" s="394"/>
      <c r="I60" s="393"/>
      <c r="J60" s="393"/>
      <c r="K60" s="393"/>
      <c r="L60" s="393"/>
      <c r="M60" s="393"/>
      <c r="N60" s="393"/>
      <c r="O60" s="410">
        <f aca="true" t="shared" si="8" ref="O60:O72">SUM(C60:N60)</f>
        <v>0</v>
      </c>
    </row>
    <row r="61" spans="2:15" ht="14.25">
      <c r="B61" s="392" t="s">
        <v>453</v>
      </c>
      <c r="D61" s="393"/>
      <c r="E61" s="393"/>
      <c r="F61" s="393"/>
      <c r="G61" s="393"/>
      <c r="H61" s="394"/>
      <c r="I61" s="393"/>
      <c r="J61" s="393"/>
      <c r="K61" s="393"/>
      <c r="L61" s="393"/>
      <c r="M61" s="393"/>
      <c r="N61" s="393"/>
      <c r="O61" s="410">
        <f t="shared" si="8"/>
        <v>0</v>
      </c>
    </row>
    <row r="62" spans="2:15" ht="14.25">
      <c r="B62" s="392" t="s">
        <v>454</v>
      </c>
      <c r="C62" s="393"/>
      <c r="D62" s="393"/>
      <c r="E62" s="393"/>
      <c r="F62" s="393"/>
      <c r="G62" s="393"/>
      <c r="H62" s="394"/>
      <c r="I62" s="393"/>
      <c r="J62" s="393"/>
      <c r="K62" s="393"/>
      <c r="L62" s="393"/>
      <c r="M62" s="393"/>
      <c r="N62" s="393"/>
      <c r="O62" s="410">
        <f t="shared" si="8"/>
        <v>0</v>
      </c>
    </row>
    <row r="63" spans="2:15" ht="14.25">
      <c r="B63" s="392" t="s">
        <v>455</v>
      </c>
      <c r="C63" s="393"/>
      <c r="D63" s="393"/>
      <c r="E63" s="393"/>
      <c r="F63" s="393"/>
      <c r="G63" s="393"/>
      <c r="H63" s="394"/>
      <c r="I63" s="393"/>
      <c r="J63" s="393"/>
      <c r="K63" s="393"/>
      <c r="L63" s="393"/>
      <c r="M63" s="393"/>
      <c r="N63" s="393"/>
      <c r="O63" s="410">
        <f t="shared" si="8"/>
        <v>0</v>
      </c>
    </row>
    <row r="64" spans="2:15" ht="14.25">
      <c r="B64" s="392" t="s">
        <v>456</v>
      </c>
      <c r="C64" s="393"/>
      <c r="D64" s="393"/>
      <c r="E64" s="393"/>
      <c r="F64" s="393"/>
      <c r="G64" s="393"/>
      <c r="H64" s="394"/>
      <c r="I64" s="393"/>
      <c r="J64" s="393"/>
      <c r="K64" s="393"/>
      <c r="L64" s="393"/>
      <c r="M64" s="393"/>
      <c r="N64" s="393"/>
      <c r="O64" s="410">
        <f t="shared" si="8"/>
        <v>0</v>
      </c>
    </row>
    <row r="65" spans="2:15" ht="14.25">
      <c r="B65" s="392" t="s">
        <v>457</v>
      </c>
      <c r="C65" s="393"/>
      <c r="D65" s="393"/>
      <c r="E65" s="393"/>
      <c r="F65" s="393"/>
      <c r="G65" s="393"/>
      <c r="H65" s="394"/>
      <c r="I65" s="393"/>
      <c r="J65" s="393"/>
      <c r="K65" s="393"/>
      <c r="L65" s="393"/>
      <c r="M65" s="393"/>
      <c r="N65" s="393"/>
      <c r="O65" s="410">
        <f t="shared" si="8"/>
        <v>0</v>
      </c>
    </row>
    <row r="66" spans="2:15" ht="14.25">
      <c r="B66" s="392" t="s">
        <v>458</v>
      </c>
      <c r="C66" s="393"/>
      <c r="D66" s="393"/>
      <c r="E66" s="393"/>
      <c r="F66" s="393"/>
      <c r="G66" s="393"/>
      <c r="H66" s="394"/>
      <c r="I66" s="393"/>
      <c r="J66" s="393"/>
      <c r="K66" s="393"/>
      <c r="L66" s="393"/>
      <c r="M66" s="393"/>
      <c r="N66" s="393"/>
      <c r="O66" s="410">
        <f t="shared" si="8"/>
        <v>0</v>
      </c>
    </row>
    <row r="67" spans="2:15" ht="14.25">
      <c r="B67" s="392" t="s">
        <v>459</v>
      </c>
      <c r="C67" s="393"/>
      <c r="D67" s="393"/>
      <c r="E67" s="393"/>
      <c r="F67" s="393"/>
      <c r="G67" s="393"/>
      <c r="H67" s="394"/>
      <c r="I67" s="393"/>
      <c r="J67" s="393"/>
      <c r="K67" s="393"/>
      <c r="L67" s="393"/>
      <c r="M67" s="393"/>
      <c r="N67" s="393"/>
      <c r="O67" s="410">
        <f t="shared" si="8"/>
        <v>0</v>
      </c>
    </row>
    <row r="68" spans="2:15" ht="14.25">
      <c r="B68" s="392" t="s">
        <v>460</v>
      </c>
      <c r="C68" s="393"/>
      <c r="D68" s="393"/>
      <c r="E68" s="393"/>
      <c r="F68" s="393"/>
      <c r="G68" s="393"/>
      <c r="H68" s="394"/>
      <c r="I68" s="393"/>
      <c r="J68" s="393"/>
      <c r="K68" s="393"/>
      <c r="L68" s="393"/>
      <c r="M68" s="393"/>
      <c r="N68" s="393"/>
      <c r="O68" s="410">
        <f t="shared" si="8"/>
        <v>0</v>
      </c>
    </row>
    <row r="69" spans="2:15" ht="14.25">
      <c r="B69" s="392" t="s">
        <v>461</v>
      </c>
      <c r="C69" s="393"/>
      <c r="D69" s="393"/>
      <c r="E69" s="393"/>
      <c r="F69" s="393"/>
      <c r="G69" s="393"/>
      <c r="H69" s="394"/>
      <c r="I69" s="393"/>
      <c r="J69" s="393"/>
      <c r="K69" s="393"/>
      <c r="L69" s="393"/>
      <c r="M69" s="393"/>
      <c r="N69" s="393"/>
      <c r="O69" s="410">
        <f t="shared" si="8"/>
        <v>0</v>
      </c>
    </row>
    <row r="70" spans="2:15" ht="14.25">
      <c r="B70" s="392" t="s">
        <v>462</v>
      </c>
      <c r="C70" s="393"/>
      <c r="D70" s="393"/>
      <c r="E70" s="393"/>
      <c r="F70" s="393"/>
      <c r="G70" s="393"/>
      <c r="H70" s="394"/>
      <c r="I70" s="393"/>
      <c r="J70" s="393"/>
      <c r="K70" s="393"/>
      <c r="L70" s="393"/>
      <c r="M70" s="393"/>
      <c r="N70" s="393"/>
      <c r="O70" s="410">
        <f t="shared" si="8"/>
        <v>0</v>
      </c>
    </row>
    <row r="71" spans="2:15" ht="14.25">
      <c r="B71" s="392" t="s">
        <v>463</v>
      </c>
      <c r="C71" s="393"/>
      <c r="D71" s="393"/>
      <c r="E71" s="393"/>
      <c r="F71" s="393"/>
      <c r="G71" s="393"/>
      <c r="H71" s="394"/>
      <c r="I71" s="393"/>
      <c r="J71" s="393"/>
      <c r="K71" s="393"/>
      <c r="L71" s="393"/>
      <c r="M71" s="393"/>
      <c r="N71" s="393"/>
      <c r="O71" s="410">
        <f t="shared" si="8"/>
        <v>0</v>
      </c>
    </row>
    <row r="72" spans="2:15" ht="15" thickBot="1">
      <c r="B72" s="392" t="s">
        <v>464</v>
      </c>
      <c r="C72" s="393"/>
      <c r="D72" s="393"/>
      <c r="E72" s="393"/>
      <c r="F72" s="393"/>
      <c r="G72" s="393"/>
      <c r="H72" s="394"/>
      <c r="I72" s="393"/>
      <c r="J72" s="393"/>
      <c r="K72" s="393"/>
      <c r="L72" s="393"/>
      <c r="M72" s="393"/>
      <c r="N72" s="393"/>
      <c r="O72" s="410">
        <f t="shared" si="8"/>
        <v>0</v>
      </c>
    </row>
    <row r="73" spans="2:15" ht="15" thickBot="1">
      <c r="B73" s="398" t="s">
        <v>287</v>
      </c>
      <c r="C73" s="399">
        <f aca="true" t="shared" si="9" ref="C73:N73">SUM(C59:C72)</f>
        <v>0</v>
      </c>
      <c r="D73" s="399">
        <f t="shared" si="9"/>
        <v>0</v>
      </c>
      <c r="E73" s="399">
        <f t="shared" si="9"/>
        <v>0</v>
      </c>
      <c r="F73" s="399">
        <f t="shared" si="9"/>
        <v>0</v>
      </c>
      <c r="G73" s="399">
        <f t="shared" si="9"/>
        <v>0</v>
      </c>
      <c r="H73" s="399">
        <f t="shared" si="9"/>
        <v>0</v>
      </c>
      <c r="I73" s="399">
        <f t="shared" si="9"/>
        <v>0</v>
      </c>
      <c r="J73" s="399">
        <f t="shared" si="9"/>
        <v>0</v>
      </c>
      <c r="K73" s="399">
        <f t="shared" si="9"/>
        <v>0</v>
      </c>
      <c r="L73" s="399">
        <f t="shared" si="9"/>
        <v>0</v>
      </c>
      <c r="M73" s="399">
        <f t="shared" si="9"/>
        <v>0</v>
      </c>
      <c r="N73" s="399">
        <f t="shared" si="9"/>
        <v>0</v>
      </c>
      <c r="O73" s="400">
        <f>SUM(C73:N73)</f>
        <v>0</v>
      </c>
    </row>
    <row r="74" spans="2:15" ht="28.5">
      <c r="B74" s="401" t="s">
        <v>288</v>
      </c>
      <c r="C74" s="402" t="e">
        <f>C73*'Hodinové náklady'!$C$12</f>
        <v>#DIV/0!</v>
      </c>
      <c r="D74" s="402" t="e">
        <f>D73*'Hodinové náklady'!$D$12</f>
        <v>#DIV/0!</v>
      </c>
      <c r="E74" s="402" t="e">
        <f>E73*'Hodinové náklady'!$E$12</f>
        <v>#DIV/0!</v>
      </c>
      <c r="F74" s="402" t="e">
        <f>F73*'Hodinové náklady'!$F$12</f>
        <v>#DIV/0!</v>
      </c>
      <c r="G74" s="402" t="e">
        <f>G73*'Hodinové náklady'!$G$12</f>
        <v>#DIV/0!</v>
      </c>
      <c r="H74" s="402" t="e">
        <f>H73*'Hodinové náklady'!$H$12</f>
        <v>#DIV/0!</v>
      </c>
      <c r="I74" s="402" t="e">
        <f>I73*'Hodinové náklady'!$I$12</f>
        <v>#DIV/0!</v>
      </c>
      <c r="J74" s="402" t="e">
        <f>J73*'Hodinové náklady'!$J$12</f>
        <v>#DIV/0!</v>
      </c>
      <c r="K74" s="402" t="e">
        <f>K73*'Hodinové náklady'!$K$12</f>
        <v>#DIV/0!</v>
      </c>
      <c r="L74" s="402" t="e">
        <f>L73*'Hodinové náklady'!$L$12</f>
        <v>#DIV/0!</v>
      </c>
      <c r="M74" s="402" t="e">
        <f>M73*'Hodinové náklady'!$M$12</f>
        <v>#DIV/0!</v>
      </c>
      <c r="N74" s="402">
        <f>N73*'Hodinové náklady'!$N$12</f>
        <v>0</v>
      </c>
      <c r="O74" s="403" t="e">
        <f>SUM(C74:N74)</f>
        <v>#DIV/0!</v>
      </c>
    </row>
    <row r="75" spans="2:15" ht="15" thickBot="1">
      <c r="B75" s="404" t="s">
        <v>289</v>
      </c>
      <c r="C75" s="405" t="e">
        <f>C73*'Hodinové náklady'!$C$15</f>
        <v>#DIV/0!</v>
      </c>
      <c r="D75" s="405" t="e">
        <f>D73*'Hodinové náklady'!$D$15</f>
        <v>#DIV/0!</v>
      </c>
      <c r="E75" s="405" t="e">
        <f>E73*'Hodinové náklady'!$E$15</f>
        <v>#DIV/0!</v>
      </c>
      <c r="F75" s="405" t="e">
        <f>F73*'Hodinové náklady'!$F$15</f>
        <v>#DIV/0!</v>
      </c>
      <c r="G75" s="405" t="e">
        <f>G73*'Hodinové náklady'!$G$15</f>
        <v>#DIV/0!</v>
      </c>
      <c r="H75" s="405" t="e">
        <f>H73*'Hodinové náklady'!$H$15</f>
        <v>#DIV/0!</v>
      </c>
      <c r="I75" s="405" t="e">
        <f>I73*'Hodinové náklady'!$I$15</f>
        <v>#DIV/0!</v>
      </c>
      <c r="J75" s="405" t="e">
        <f>J73*'Hodinové náklady'!$J$15</f>
        <v>#DIV/0!</v>
      </c>
      <c r="K75" s="405" t="e">
        <f>K73*'Hodinové náklady'!$K$15</f>
        <v>#DIV/0!</v>
      </c>
      <c r="L75" s="405" t="e">
        <f>L73*'Hodinové náklady'!$L$15</f>
        <v>#DIV/0!</v>
      </c>
      <c r="M75" s="405" t="e">
        <f>M73*'Hodinové náklady'!$M$15</f>
        <v>#DIV/0!</v>
      </c>
      <c r="N75" s="405" t="e">
        <f>N73*'Hodinové náklady'!$N$15</f>
        <v>#DIV/0!</v>
      </c>
      <c r="O75" s="406" t="e">
        <f>SUM(C75:N75)</f>
        <v>#DIV/0!</v>
      </c>
    </row>
    <row r="76" ht="15" thickBot="1">
      <c r="H76" s="411"/>
    </row>
    <row r="77" spans="2:15" ht="42.75">
      <c r="B77" s="389" t="s">
        <v>165</v>
      </c>
      <c r="C77" s="390" t="s">
        <v>465</v>
      </c>
      <c r="D77" s="390" t="s">
        <v>466</v>
      </c>
      <c r="E77" s="390" t="s">
        <v>467</v>
      </c>
      <c r="F77" s="390" t="s">
        <v>468</v>
      </c>
      <c r="G77" s="390" t="s">
        <v>469</v>
      </c>
      <c r="H77" s="390" t="s">
        <v>470</v>
      </c>
      <c r="I77" s="390" t="s">
        <v>471</v>
      </c>
      <c r="J77" s="390" t="s">
        <v>472</v>
      </c>
      <c r="K77" s="390" t="s">
        <v>473</v>
      </c>
      <c r="L77" s="390" t="s">
        <v>474</v>
      </c>
      <c r="M77" s="390" t="s">
        <v>475</v>
      </c>
      <c r="N77" s="390" t="s">
        <v>476</v>
      </c>
      <c r="O77" s="391" t="s">
        <v>287</v>
      </c>
    </row>
    <row r="78" spans="2:15" ht="14.25">
      <c r="B78" s="392" t="s">
        <v>451</v>
      </c>
      <c r="C78" s="393"/>
      <c r="D78" s="393"/>
      <c r="E78" s="393"/>
      <c r="F78" s="393"/>
      <c r="G78" s="393"/>
      <c r="H78" s="394"/>
      <c r="I78" s="393"/>
      <c r="J78" s="393"/>
      <c r="K78" s="393"/>
      <c r="L78" s="393"/>
      <c r="M78" s="393"/>
      <c r="N78" s="393"/>
      <c r="O78" s="410">
        <f>SUM(C78:N78)</f>
        <v>0</v>
      </c>
    </row>
    <row r="79" spans="2:15" ht="14.25">
      <c r="B79" s="392" t="s">
        <v>452</v>
      </c>
      <c r="C79" s="393"/>
      <c r="D79" s="393"/>
      <c r="E79" s="393"/>
      <c r="F79" s="393"/>
      <c r="G79" s="393"/>
      <c r="H79" s="394"/>
      <c r="I79" s="393"/>
      <c r="J79" s="393"/>
      <c r="K79" s="393"/>
      <c r="L79" s="393"/>
      <c r="M79" s="393"/>
      <c r="N79" s="393"/>
      <c r="O79" s="410">
        <f aca="true" t="shared" si="10" ref="O79:O91">SUM(C79:N79)</f>
        <v>0</v>
      </c>
    </row>
    <row r="80" spans="2:15" ht="14.25">
      <c r="B80" s="392" t="s">
        <v>453</v>
      </c>
      <c r="C80" s="393"/>
      <c r="D80" s="393"/>
      <c r="E80" s="393"/>
      <c r="F80" s="393"/>
      <c r="G80" s="393"/>
      <c r="H80" s="394"/>
      <c r="I80" s="393"/>
      <c r="J80" s="393"/>
      <c r="K80" s="393"/>
      <c r="L80" s="393"/>
      <c r="M80" s="393"/>
      <c r="N80" s="393"/>
      <c r="O80" s="410">
        <f t="shared" si="10"/>
        <v>0</v>
      </c>
    </row>
    <row r="81" spans="2:15" ht="14.25">
      <c r="B81" s="392" t="s">
        <v>454</v>
      </c>
      <c r="C81" s="393"/>
      <c r="D81" s="393"/>
      <c r="E81" s="393"/>
      <c r="F81" s="393"/>
      <c r="G81" s="393"/>
      <c r="H81" s="394"/>
      <c r="I81" s="393"/>
      <c r="J81" s="393"/>
      <c r="K81" s="393"/>
      <c r="L81" s="393"/>
      <c r="M81" s="393"/>
      <c r="N81" s="393"/>
      <c r="O81" s="410">
        <f t="shared" si="10"/>
        <v>0</v>
      </c>
    </row>
    <row r="82" spans="2:15" ht="14.25">
      <c r="B82" s="392" t="s">
        <v>455</v>
      </c>
      <c r="C82" s="393"/>
      <c r="D82" s="393"/>
      <c r="E82" s="393"/>
      <c r="F82" s="393"/>
      <c r="G82" s="393"/>
      <c r="H82" s="394"/>
      <c r="I82" s="393"/>
      <c r="J82" s="393"/>
      <c r="K82" s="393"/>
      <c r="L82" s="393"/>
      <c r="M82" s="393"/>
      <c r="N82" s="393"/>
      <c r="O82" s="410">
        <f t="shared" si="10"/>
        <v>0</v>
      </c>
    </row>
    <row r="83" spans="2:15" ht="14.25">
      <c r="B83" s="392" t="s">
        <v>456</v>
      </c>
      <c r="C83" s="393"/>
      <c r="D83" s="393"/>
      <c r="E83" s="393"/>
      <c r="F83" s="393"/>
      <c r="G83" s="393"/>
      <c r="H83" s="394"/>
      <c r="I83" s="393"/>
      <c r="J83" s="393"/>
      <c r="K83" s="393"/>
      <c r="L83" s="393"/>
      <c r="M83" s="393"/>
      <c r="N83" s="393"/>
      <c r="O83" s="410">
        <f t="shared" si="10"/>
        <v>0</v>
      </c>
    </row>
    <row r="84" spans="2:15" ht="14.25">
      <c r="B84" s="392" t="s">
        <v>457</v>
      </c>
      <c r="C84" s="393"/>
      <c r="D84" s="393"/>
      <c r="E84" s="393"/>
      <c r="F84" s="393"/>
      <c r="G84" s="393"/>
      <c r="H84" s="394"/>
      <c r="I84" s="393"/>
      <c r="J84" s="393"/>
      <c r="K84" s="393"/>
      <c r="L84" s="393"/>
      <c r="M84" s="393"/>
      <c r="N84" s="393"/>
      <c r="O84" s="410">
        <f t="shared" si="10"/>
        <v>0</v>
      </c>
    </row>
    <row r="85" spans="2:15" ht="14.25">
      <c r="B85" s="392" t="s">
        <v>458</v>
      </c>
      <c r="C85" s="393"/>
      <c r="D85" s="393"/>
      <c r="E85" s="393"/>
      <c r="F85" s="393"/>
      <c r="G85" s="393"/>
      <c r="H85" s="394"/>
      <c r="I85" s="393"/>
      <c r="J85" s="393"/>
      <c r="K85" s="393"/>
      <c r="L85" s="393"/>
      <c r="M85" s="393"/>
      <c r="N85" s="393"/>
      <c r="O85" s="410">
        <f t="shared" si="10"/>
        <v>0</v>
      </c>
    </row>
    <row r="86" spans="2:15" ht="14.25">
      <c r="B86" s="392" t="s">
        <v>459</v>
      </c>
      <c r="C86" s="393"/>
      <c r="D86" s="393"/>
      <c r="E86" s="393"/>
      <c r="F86" s="393"/>
      <c r="G86" s="393"/>
      <c r="H86" s="394"/>
      <c r="I86" s="393"/>
      <c r="J86" s="393"/>
      <c r="K86" s="393"/>
      <c r="L86" s="393"/>
      <c r="M86" s="393"/>
      <c r="N86" s="393"/>
      <c r="O86" s="410">
        <f t="shared" si="10"/>
        <v>0</v>
      </c>
    </row>
    <row r="87" spans="2:15" ht="14.25">
      <c r="B87" s="392" t="s">
        <v>460</v>
      </c>
      <c r="C87" s="393"/>
      <c r="D87" s="393"/>
      <c r="E87" s="393"/>
      <c r="F87" s="393"/>
      <c r="G87" s="393"/>
      <c r="H87" s="394"/>
      <c r="I87" s="393"/>
      <c r="J87" s="393"/>
      <c r="K87" s="393"/>
      <c r="L87" s="393"/>
      <c r="M87" s="393"/>
      <c r="N87" s="393"/>
      <c r="O87" s="410">
        <f t="shared" si="10"/>
        <v>0</v>
      </c>
    </row>
    <row r="88" spans="2:15" ht="14.25">
      <c r="B88" s="392" t="s">
        <v>461</v>
      </c>
      <c r="C88" s="393"/>
      <c r="D88" s="393"/>
      <c r="E88" s="393"/>
      <c r="F88" s="393"/>
      <c r="G88" s="393"/>
      <c r="H88" s="394"/>
      <c r="I88" s="393"/>
      <c r="J88" s="393"/>
      <c r="K88" s="393"/>
      <c r="L88" s="393"/>
      <c r="M88" s="393"/>
      <c r="N88" s="393"/>
      <c r="O88" s="410">
        <f t="shared" si="10"/>
        <v>0</v>
      </c>
    </row>
    <row r="89" spans="2:15" ht="14.25">
      <c r="B89" s="392" t="s">
        <v>462</v>
      </c>
      <c r="C89" s="393"/>
      <c r="D89" s="393"/>
      <c r="E89" s="393"/>
      <c r="F89" s="393"/>
      <c r="G89" s="393"/>
      <c r="H89" s="394"/>
      <c r="I89" s="393"/>
      <c r="J89" s="393"/>
      <c r="K89" s="393"/>
      <c r="L89" s="393"/>
      <c r="M89" s="393"/>
      <c r="N89" s="393"/>
      <c r="O89" s="410">
        <f t="shared" si="10"/>
        <v>0</v>
      </c>
    </row>
    <row r="90" spans="2:15" ht="14.25">
      <c r="B90" s="392" t="s">
        <v>463</v>
      </c>
      <c r="C90" s="393"/>
      <c r="D90" s="393"/>
      <c r="E90" s="393"/>
      <c r="F90" s="393"/>
      <c r="G90" s="393"/>
      <c r="H90" s="394"/>
      <c r="I90" s="393"/>
      <c r="J90" s="393"/>
      <c r="K90" s="393"/>
      <c r="L90" s="393"/>
      <c r="M90" s="393"/>
      <c r="N90" s="393"/>
      <c r="O90" s="410">
        <f t="shared" si="10"/>
        <v>0</v>
      </c>
    </row>
    <row r="91" spans="2:15" ht="15" thickBot="1">
      <c r="B91" s="392" t="s">
        <v>464</v>
      </c>
      <c r="C91" s="393"/>
      <c r="D91" s="393"/>
      <c r="E91" s="393"/>
      <c r="F91" s="393"/>
      <c r="G91" s="393"/>
      <c r="H91" s="394"/>
      <c r="I91" s="393"/>
      <c r="J91" s="393"/>
      <c r="K91" s="393"/>
      <c r="L91" s="393"/>
      <c r="M91" s="393"/>
      <c r="N91" s="393"/>
      <c r="O91" s="410">
        <f t="shared" si="10"/>
        <v>0</v>
      </c>
    </row>
    <row r="92" spans="2:15" ht="15" thickBot="1">
      <c r="B92" s="398" t="s">
        <v>287</v>
      </c>
      <c r="C92" s="399">
        <f aca="true" t="shared" si="11" ref="C92:N92">SUM(C78:C91)</f>
        <v>0</v>
      </c>
      <c r="D92" s="399">
        <f t="shared" si="11"/>
        <v>0</v>
      </c>
      <c r="E92" s="399">
        <f t="shared" si="11"/>
        <v>0</v>
      </c>
      <c r="F92" s="399">
        <f t="shared" si="11"/>
        <v>0</v>
      </c>
      <c r="G92" s="399">
        <f t="shared" si="11"/>
        <v>0</v>
      </c>
      <c r="H92" s="399">
        <f t="shared" si="11"/>
        <v>0</v>
      </c>
      <c r="I92" s="399">
        <f t="shared" si="11"/>
        <v>0</v>
      </c>
      <c r="J92" s="399">
        <f t="shared" si="11"/>
        <v>0</v>
      </c>
      <c r="K92" s="399">
        <f t="shared" si="11"/>
        <v>0</v>
      </c>
      <c r="L92" s="399">
        <f t="shared" si="11"/>
        <v>0</v>
      </c>
      <c r="M92" s="399">
        <f t="shared" si="11"/>
        <v>0</v>
      </c>
      <c r="N92" s="399">
        <f t="shared" si="11"/>
        <v>0</v>
      </c>
      <c r="O92" s="400">
        <f>SUM(C92:N92)</f>
        <v>0</v>
      </c>
    </row>
    <row r="93" spans="2:21" ht="28.5">
      <c r="B93" s="401" t="s">
        <v>288</v>
      </c>
      <c r="C93" s="402" t="e">
        <f>C92*'Hodinové náklady'!$C$12</f>
        <v>#DIV/0!</v>
      </c>
      <c r="D93" s="402" t="e">
        <f>D92*'Hodinové náklady'!$D$12</f>
        <v>#DIV/0!</v>
      </c>
      <c r="E93" s="402" t="e">
        <f>E92*'Hodinové náklady'!$E$12</f>
        <v>#DIV/0!</v>
      </c>
      <c r="F93" s="402" t="e">
        <f>F92*'Hodinové náklady'!$F$12</f>
        <v>#DIV/0!</v>
      </c>
      <c r="G93" s="402" t="e">
        <f>G92*'Hodinové náklady'!$G$12</f>
        <v>#DIV/0!</v>
      </c>
      <c r="H93" s="402" t="e">
        <f>H92*'Hodinové náklady'!$H$12</f>
        <v>#DIV/0!</v>
      </c>
      <c r="I93" s="402" t="e">
        <f>I92*'Hodinové náklady'!$I$12</f>
        <v>#DIV/0!</v>
      </c>
      <c r="J93" s="402" t="e">
        <f>J92*'Hodinové náklady'!$J$12</f>
        <v>#DIV/0!</v>
      </c>
      <c r="K93" s="402" t="e">
        <f>K92*'Hodinové náklady'!$K$12</f>
        <v>#DIV/0!</v>
      </c>
      <c r="L93" s="402" t="e">
        <f>L92*'Hodinové náklady'!$K$12</f>
        <v>#DIV/0!</v>
      </c>
      <c r="M93" s="402" t="e">
        <f>M92*'Hodinové náklady'!$M$12</f>
        <v>#DIV/0!</v>
      </c>
      <c r="N93" s="402">
        <f>N92*'Hodinové náklady'!$N$12</f>
        <v>0</v>
      </c>
      <c r="O93" s="403" t="e">
        <f>SUM(C93:N93)</f>
        <v>#DIV/0!</v>
      </c>
      <c r="P93" s="413"/>
      <c r="Q93" s="413"/>
      <c r="R93" s="413"/>
      <c r="S93" s="413"/>
      <c r="T93" s="413"/>
      <c r="U93" s="413"/>
    </row>
    <row r="94" spans="2:15" ht="15" thickBot="1">
      <c r="B94" s="404" t="s">
        <v>289</v>
      </c>
      <c r="C94" s="405" t="e">
        <f>C92*'Hodinové náklady'!$C$15</f>
        <v>#DIV/0!</v>
      </c>
      <c r="D94" s="405" t="e">
        <f>D92*'Hodinové náklady'!$D$15</f>
        <v>#DIV/0!</v>
      </c>
      <c r="E94" s="405" t="e">
        <f>E92*'Hodinové náklady'!$E$15</f>
        <v>#DIV/0!</v>
      </c>
      <c r="F94" s="405" t="e">
        <f>F92*'Hodinové náklady'!$F$15</f>
        <v>#DIV/0!</v>
      </c>
      <c r="G94" s="405" t="e">
        <f>G92*'Hodinové náklady'!$G$15</f>
        <v>#DIV/0!</v>
      </c>
      <c r="H94" s="405" t="e">
        <f>H92*'Hodinové náklady'!$H$15</f>
        <v>#DIV/0!</v>
      </c>
      <c r="I94" s="405" t="e">
        <f>I92*'Hodinové náklady'!$I$15</f>
        <v>#DIV/0!</v>
      </c>
      <c r="J94" s="405" t="e">
        <f>J92*'Hodinové náklady'!$J$15</f>
        <v>#DIV/0!</v>
      </c>
      <c r="K94" s="405" t="e">
        <f>K92*'Hodinové náklady'!$K$15</f>
        <v>#DIV/0!</v>
      </c>
      <c r="L94" s="405" t="e">
        <f>L92*'Hodinové náklady'!$L$15</f>
        <v>#DIV/0!</v>
      </c>
      <c r="M94" s="405" t="e">
        <f>M92*'Hodinové náklady'!$M$15</f>
        <v>#DIV/0!</v>
      </c>
      <c r="N94" s="405" t="e">
        <f>N92*'Hodinové náklady'!$N$15</f>
        <v>#DIV/0!</v>
      </c>
      <c r="O94" s="406" t="e">
        <f>SUM(C94:N94)</f>
        <v>#DIV/0!</v>
      </c>
    </row>
    <row r="95" ht="14.25">
      <c r="H95" s="411"/>
    </row>
    <row r="96" ht="14.25">
      <c r="H96" s="411"/>
    </row>
    <row r="97" ht="15.75">
      <c r="B97" s="412" t="s">
        <v>307</v>
      </c>
    </row>
    <row r="98" ht="15" thickBot="1"/>
    <row r="99" spans="2:15" ht="42.75">
      <c r="B99" s="389" t="s">
        <v>306</v>
      </c>
      <c r="C99" s="390" t="s">
        <v>465</v>
      </c>
      <c r="D99" s="390" t="s">
        <v>466</v>
      </c>
      <c r="E99" s="390" t="s">
        <v>467</v>
      </c>
      <c r="F99" s="390" t="s">
        <v>468</v>
      </c>
      <c r="G99" s="390" t="s">
        <v>469</v>
      </c>
      <c r="H99" s="390" t="s">
        <v>470</v>
      </c>
      <c r="I99" s="390" t="s">
        <v>471</v>
      </c>
      <c r="J99" s="390" t="s">
        <v>472</v>
      </c>
      <c r="K99" s="390" t="s">
        <v>473</v>
      </c>
      <c r="L99" s="390" t="s">
        <v>474</v>
      </c>
      <c r="M99" s="390" t="s">
        <v>475</v>
      </c>
      <c r="N99" s="390" t="s">
        <v>476</v>
      </c>
      <c r="O99" s="391" t="s">
        <v>287</v>
      </c>
    </row>
    <row r="100" spans="2:15" ht="14.25">
      <c r="B100" s="392" t="s">
        <v>451</v>
      </c>
      <c r="C100" s="393"/>
      <c r="D100" s="393"/>
      <c r="E100" s="393"/>
      <c r="F100" s="393"/>
      <c r="G100" s="393"/>
      <c r="H100" s="394"/>
      <c r="I100" s="393"/>
      <c r="J100" s="393"/>
      <c r="K100" s="393"/>
      <c r="L100" s="393"/>
      <c r="M100" s="409"/>
      <c r="N100" s="409"/>
      <c r="O100" s="410">
        <f>SUM(C100:N100)</f>
        <v>0</v>
      </c>
    </row>
    <row r="101" spans="2:15" ht="14.25">
      <c r="B101" s="392" t="s">
        <v>452</v>
      </c>
      <c r="C101" s="393"/>
      <c r="D101" s="393"/>
      <c r="E101" s="393"/>
      <c r="F101" s="393"/>
      <c r="G101" s="393"/>
      <c r="H101" s="394"/>
      <c r="I101" s="393"/>
      <c r="J101" s="393"/>
      <c r="K101" s="393"/>
      <c r="L101" s="393"/>
      <c r="M101" s="409"/>
      <c r="N101" s="409"/>
      <c r="O101" s="410">
        <f aca="true" t="shared" si="12" ref="O101:O108">SUM(C101:N101)</f>
        <v>0</v>
      </c>
    </row>
    <row r="102" spans="2:15" ht="14.25">
      <c r="B102" s="392" t="s">
        <v>453</v>
      </c>
      <c r="C102" s="393"/>
      <c r="D102" s="393"/>
      <c r="E102" s="393"/>
      <c r="F102" s="393"/>
      <c r="G102" s="393"/>
      <c r="H102" s="394"/>
      <c r="I102" s="393"/>
      <c r="J102" s="393"/>
      <c r="K102" s="393"/>
      <c r="L102" s="393"/>
      <c r="M102" s="409"/>
      <c r="N102" s="409"/>
      <c r="O102" s="410">
        <f t="shared" si="12"/>
        <v>0</v>
      </c>
    </row>
    <row r="103" spans="2:15" ht="14.25">
      <c r="B103" s="392" t="s">
        <v>454</v>
      </c>
      <c r="C103" s="393"/>
      <c r="D103" s="393"/>
      <c r="E103" s="393"/>
      <c r="F103" s="393"/>
      <c r="G103" s="393"/>
      <c r="H103" s="394"/>
      <c r="I103" s="393"/>
      <c r="J103" s="393"/>
      <c r="K103" s="393"/>
      <c r="L103" s="393"/>
      <c r="M103" s="409"/>
      <c r="N103" s="409"/>
      <c r="O103" s="410">
        <f t="shared" si="12"/>
        <v>0</v>
      </c>
    </row>
    <row r="104" spans="2:15" ht="14.25">
      <c r="B104" s="392" t="s">
        <v>455</v>
      </c>
      <c r="C104" s="393"/>
      <c r="D104" s="393"/>
      <c r="E104" s="393"/>
      <c r="F104" s="393"/>
      <c r="G104" s="393"/>
      <c r="H104" s="394"/>
      <c r="I104" s="393"/>
      <c r="J104" s="393"/>
      <c r="K104" s="393"/>
      <c r="L104" s="393"/>
      <c r="M104" s="409"/>
      <c r="N104" s="409"/>
      <c r="O104" s="410">
        <f t="shared" si="12"/>
        <v>0</v>
      </c>
    </row>
    <row r="105" spans="2:15" ht="14.25">
      <c r="B105" s="392" t="s">
        <v>456</v>
      </c>
      <c r="C105" s="393"/>
      <c r="D105" s="393"/>
      <c r="E105" s="393"/>
      <c r="F105" s="393"/>
      <c r="G105" s="393"/>
      <c r="H105" s="394"/>
      <c r="I105" s="393"/>
      <c r="J105" s="393"/>
      <c r="K105" s="393"/>
      <c r="L105" s="393"/>
      <c r="M105" s="409"/>
      <c r="N105" s="409"/>
      <c r="O105" s="410">
        <f t="shared" si="12"/>
        <v>0</v>
      </c>
    </row>
    <row r="106" spans="2:15" ht="14.25">
      <c r="B106" s="392" t="s">
        <v>457</v>
      </c>
      <c r="C106" s="393"/>
      <c r="D106" s="393"/>
      <c r="E106" s="393"/>
      <c r="F106" s="393"/>
      <c r="G106" s="393"/>
      <c r="H106" s="394"/>
      <c r="I106" s="393"/>
      <c r="J106" s="393"/>
      <c r="K106" s="393"/>
      <c r="L106" s="393"/>
      <c r="M106" s="409"/>
      <c r="N106" s="409"/>
      <c r="O106" s="410">
        <f t="shared" si="12"/>
        <v>0</v>
      </c>
    </row>
    <row r="107" spans="2:15" ht="14.25">
      <c r="B107" s="392" t="s">
        <v>458</v>
      </c>
      <c r="C107" s="393"/>
      <c r="D107" s="393"/>
      <c r="E107" s="393"/>
      <c r="F107" s="393"/>
      <c r="G107" s="393"/>
      <c r="H107" s="394"/>
      <c r="I107" s="393"/>
      <c r="J107" s="393"/>
      <c r="K107" s="393"/>
      <c r="L107" s="393"/>
      <c r="M107" s="409"/>
      <c r="N107" s="409"/>
      <c r="O107" s="410">
        <f t="shared" si="12"/>
        <v>0</v>
      </c>
    </row>
    <row r="108" spans="2:15" ht="15" thickBot="1">
      <c r="B108" s="392" t="s">
        <v>459</v>
      </c>
      <c r="C108" s="393"/>
      <c r="D108" s="393"/>
      <c r="E108" s="393"/>
      <c r="F108" s="393"/>
      <c r="G108" s="393"/>
      <c r="H108" s="394"/>
      <c r="I108" s="393"/>
      <c r="J108" s="393"/>
      <c r="K108" s="393"/>
      <c r="L108" s="393"/>
      <c r="M108" s="409"/>
      <c r="N108" s="409"/>
      <c r="O108" s="410">
        <f t="shared" si="12"/>
        <v>0</v>
      </c>
    </row>
    <row r="109" spans="2:15" ht="15" thickBot="1">
      <c r="B109" s="398" t="s">
        <v>287</v>
      </c>
      <c r="C109" s="399">
        <f aca="true" t="shared" si="13" ref="C109:N109">SUM(C100:C108)</f>
        <v>0</v>
      </c>
      <c r="D109" s="399">
        <f t="shared" si="13"/>
        <v>0</v>
      </c>
      <c r="E109" s="399">
        <f t="shared" si="13"/>
        <v>0</v>
      </c>
      <c r="F109" s="399">
        <f t="shared" si="13"/>
        <v>0</v>
      </c>
      <c r="G109" s="399">
        <f t="shared" si="13"/>
        <v>0</v>
      </c>
      <c r="H109" s="399">
        <f t="shared" si="13"/>
        <v>0</v>
      </c>
      <c r="I109" s="399">
        <f t="shared" si="13"/>
        <v>0</v>
      </c>
      <c r="J109" s="399">
        <f t="shared" si="13"/>
        <v>0</v>
      </c>
      <c r="K109" s="399">
        <f t="shared" si="13"/>
        <v>0</v>
      </c>
      <c r="L109" s="399">
        <f t="shared" si="13"/>
        <v>0</v>
      </c>
      <c r="M109" s="399">
        <f t="shared" si="13"/>
        <v>0</v>
      </c>
      <c r="N109" s="399">
        <f t="shared" si="13"/>
        <v>0</v>
      </c>
      <c r="O109" s="400">
        <f>SUM(C109:N109)</f>
        <v>0</v>
      </c>
    </row>
    <row r="110" spans="2:15" ht="28.5">
      <c r="B110" s="401" t="s">
        <v>288</v>
      </c>
      <c r="C110" s="402" t="e">
        <f>C109*'Hodinové náklady'!$C$12</f>
        <v>#DIV/0!</v>
      </c>
      <c r="D110" s="402" t="e">
        <f>D109*'Hodinové náklady'!$D$12</f>
        <v>#DIV/0!</v>
      </c>
      <c r="E110" s="402" t="e">
        <f>E109*'Hodinové náklady'!$E$12</f>
        <v>#DIV/0!</v>
      </c>
      <c r="F110" s="402" t="e">
        <f>F109*'Hodinové náklady'!$F$12</f>
        <v>#DIV/0!</v>
      </c>
      <c r="G110" s="402" t="e">
        <f>G109*'Hodinové náklady'!$G$12</f>
        <v>#DIV/0!</v>
      </c>
      <c r="H110" s="402" t="e">
        <f>H109*'Hodinové náklady'!$H$12</f>
        <v>#DIV/0!</v>
      </c>
      <c r="I110" s="402" t="e">
        <f>I109*'Hodinové náklady'!$I$12</f>
        <v>#DIV/0!</v>
      </c>
      <c r="J110" s="402" t="e">
        <f>J109*'Hodinové náklady'!$J$12</f>
        <v>#DIV/0!</v>
      </c>
      <c r="K110" s="402" t="e">
        <f>K109*'Hodinové náklady'!$K$12</f>
        <v>#DIV/0!</v>
      </c>
      <c r="L110" s="402" t="e">
        <f>L109*'Hodinové náklady'!$L$12</f>
        <v>#DIV/0!</v>
      </c>
      <c r="M110" s="402" t="e">
        <f>M109*'Hodinové náklady'!$M$12</f>
        <v>#DIV/0!</v>
      </c>
      <c r="N110" s="402">
        <f>N109*'Hodinové náklady'!$N$12</f>
        <v>0</v>
      </c>
      <c r="O110" s="403" t="e">
        <f>SUM(C110:N110)</f>
        <v>#DIV/0!</v>
      </c>
    </row>
    <row r="111" spans="2:15" ht="15" thickBot="1">
      <c r="B111" s="404" t="s">
        <v>289</v>
      </c>
      <c r="C111" s="405" t="e">
        <f>C109*'Hodinové náklady'!$C$15</f>
        <v>#DIV/0!</v>
      </c>
      <c r="D111" s="405" t="e">
        <f>D109*'Hodinové náklady'!$D$15</f>
        <v>#DIV/0!</v>
      </c>
      <c r="E111" s="405" t="e">
        <f>E109*'Hodinové náklady'!$E$15</f>
        <v>#DIV/0!</v>
      </c>
      <c r="F111" s="405" t="e">
        <f>F109*'Hodinové náklady'!$F$15</f>
        <v>#DIV/0!</v>
      </c>
      <c r="G111" s="405" t="e">
        <f>G109*'Hodinové náklady'!$G$15</f>
        <v>#DIV/0!</v>
      </c>
      <c r="H111" s="405" t="e">
        <f>H109*'Hodinové náklady'!$H$15</f>
        <v>#DIV/0!</v>
      </c>
      <c r="I111" s="405" t="e">
        <f>I109*'Hodinové náklady'!$I$15</f>
        <v>#DIV/0!</v>
      </c>
      <c r="J111" s="405" t="e">
        <f>J109*'Hodinové náklady'!$J$15</f>
        <v>#DIV/0!</v>
      </c>
      <c r="K111" s="405" t="e">
        <f>K109*'Hodinové náklady'!$K$15</f>
        <v>#DIV/0!</v>
      </c>
      <c r="L111" s="405" t="e">
        <f>L109*'Hodinové náklady'!$L$15</f>
        <v>#DIV/0!</v>
      </c>
      <c r="M111" s="405" t="e">
        <f>M109*'Hodinové náklady'!$M$15</f>
        <v>#DIV/0!</v>
      </c>
      <c r="N111" s="405" t="e">
        <f>N109*'Hodinové náklady'!$N$15</f>
        <v>#DIV/0!</v>
      </c>
      <c r="O111" s="406" t="e">
        <f>SUM(C111:N111)</f>
        <v>#DIV/0!</v>
      </c>
    </row>
    <row r="112" ht="15" thickBot="1"/>
    <row r="113" spans="2:15" ht="42.75">
      <c r="B113" s="389" t="s">
        <v>129</v>
      </c>
      <c r="C113" s="390" t="s">
        <v>465</v>
      </c>
      <c r="D113" s="390" t="s">
        <v>466</v>
      </c>
      <c r="E113" s="390" t="s">
        <v>467</v>
      </c>
      <c r="F113" s="390" t="s">
        <v>468</v>
      </c>
      <c r="G113" s="390" t="s">
        <v>469</v>
      </c>
      <c r="H113" s="390" t="s">
        <v>470</v>
      </c>
      <c r="I113" s="390" t="s">
        <v>471</v>
      </c>
      <c r="J113" s="390" t="s">
        <v>472</v>
      </c>
      <c r="K113" s="390" t="s">
        <v>473</v>
      </c>
      <c r="L113" s="390" t="s">
        <v>474</v>
      </c>
      <c r="M113" s="390" t="s">
        <v>475</v>
      </c>
      <c r="N113" s="390" t="s">
        <v>476</v>
      </c>
      <c r="O113" s="391" t="s">
        <v>287</v>
      </c>
    </row>
    <row r="114" spans="2:15" ht="14.25">
      <c r="B114" s="392" t="s">
        <v>451</v>
      </c>
      <c r="C114" s="393"/>
      <c r="D114" s="393"/>
      <c r="E114" s="393"/>
      <c r="F114" s="393"/>
      <c r="G114" s="393"/>
      <c r="H114" s="394"/>
      <c r="I114" s="393"/>
      <c r="J114" s="393"/>
      <c r="K114" s="393"/>
      <c r="L114" s="393"/>
      <c r="M114" s="409"/>
      <c r="N114" s="409"/>
      <c r="O114" s="410">
        <f aca="true" t="shared" si="14" ref="O114:O121">SUM(C114:N114)</f>
        <v>0</v>
      </c>
    </row>
    <row r="115" spans="2:15" ht="14.25">
      <c r="B115" s="392" t="s">
        <v>452</v>
      </c>
      <c r="C115" s="393"/>
      <c r="D115" s="393"/>
      <c r="E115" s="393"/>
      <c r="F115" s="393"/>
      <c r="G115" s="393"/>
      <c r="H115" s="394"/>
      <c r="I115" s="393"/>
      <c r="J115" s="393"/>
      <c r="K115" s="393"/>
      <c r="L115" s="393"/>
      <c r="M115" s="409"/>
      <c r="N115" s="409"/>
      <c r="O115" s="410">
        <f t="shared" si="14"/>
        <v>0</v>
      </c>
    </row>
    <row r="116" spans="2:15" ht="14.25">
      <c r="B116" s="392" t="s">
        <v>453</v>
      </c>
      <c r="C116" s="393"/>
      <c r="D116" s="393"/>
      <c r="E116" s="393"/>
      <c r="F116" s="393"/>
      <c r="G116" s="393"/>
      <c r="H116" s="394"/>
      <c r="I116" s="393"/>
      <c r="J116" s="393"/>
      <c r="K116" s="393"/>
      <c r="L116" s="393"/>
      <c r="M116" s="409"/>
      <c r="N116" s="409"/>
      <c r="O116" s="410">
        <f t="shared" si="14"/>
        <v>0</v>
      </c>
    </row>
    <row r="117" spans="2:15" ht="14.25">
      <c r="B117" s="392" t="s">
        <v>454</v>
      </c>
      <c r="C117" s="393"/>
      <c r="D117" s="393"/>
      <c r="E117" s="393"/>
      <c r="F117" s="393"/>
      <c r="G117" s="393"/>
      <c r="H117" s="394"/>
      <c r="I117" s="393"/>
      <c r="J117" s="393"/>
      <c r="K117" s="393"/>
      <c r="L117" s="393"/>
      <c r="M117" s="409"/>
      <c r="N117" s="409"/>
      <c r="O117" s="410">
        <f t="shared" si="14"/>
        <v>0</v>
      </c>
    </row>
    <row r="118" spans="2:15" ht="15" thickBot="1">
      <c r="B118" s="392" t="s">
        <v>455</v>
      </c>
      <c r="C118" s="393"/>
      <c r="D118" s="393"/>
      <c r="E118" s="393"/>
      <c r="F118" s="393"/>
      <c r="G118" s="393"/>
      <c r="H118" s="394"/>
      <c r="I118" s="393"/>
      <c r="J118" s="393"/>
      <c r="K118" s="393"/>
      <c r="L118" s="393"/>
      <c r="M118" s="409"/>
      <c r="N118" s="409"/>
      <c r="O118" s="410">
        <f t="shared" si="14"/>
        <v>0</v>
      </c>
    </row>
    <row r="119" spans="2:15" ht="15" thickBot="1">
      <c r="B119" s="398" t="s">
        <v>287</v>
      </c>
      <c r="C119" s="399">
        <f aca="true" t="shared" si="15" ref="C119:N119">SUM(C114:C118)</f>
        <v>0</v>
      </c>
      <c r="D119" s="399">
        <f t="shared" si="15"/>
        <v>0</v>
      </c>
      <c r="E119" s="399">
        <f t="shared" si="15"/>
        <v>0</v>
      </c>
      <c r="F119" s="399">
        <f t="shared" si="15"/>
        <v>0</v>
      </c>
      <c r="G119" s="399">
        <f t="shared" si="15"/>
        <v>0</v>
      </c>
      <c r="H119" s="399">
        <f t="shared" si="15"/>
        <v>0</v>
      </c>
      <c r="I119" s="399">
        <f t="shared" si="15"/>
        <v>0</v>
      </c>
      <c r="J119" s="399">
        <f t="shared" si="15"/>
        <v>0</v>
      </c>
      <c r="K119" s="399">
        <f t="shared" si="15"/>
        <v>0</v>
      </c>
      <c r="L119" s="399">
        <f t="shared" si="15"/>
        <v>0</v>
      </c>
      <c r="M119" s="399">
        <f t="shared" si="15"/>
        <v>0</v>
      </c>
      <c r="N119" s="399">
        <f t="shared" si="15"/>
        <v>0</v>
      </c>
      <c r="O119" s="400">
        <f t="shared" si="14"/>
        <v>0</v>
      </c>
    </row>
    <row r="120" spans="2:15" ht="28.5">
      <c r="B120" s="401" t="s">
        <v>288</v>
      </c>
      <c r="C120" s="402" t="e">
        <f>C119*'Hodinové náklady'!$C$12</f>
        <v>#DIV/0!</v>
      </c>
      <c r="D120" s="402" t="e">
        <f>D119*'Hodinové náklady'!$D$12</f>
        <v>#DIV/0!</v>
      </c>
      <c r="E120" s="402" t="e">
        <f>E119*'Hodinové náklady'!$E$12</f>
        <v>#DIV/0!</v>
      </c>
      <c r="F120" s="402" t="e">
        <f>F119*'Hodinové náklady'!$F$12</f>
        <v>#DIV/0!</v>
      </c>
      <c r="G120" s="402" t="e">
        <f>G119*'Hodinové náklady'!$G$12</f>
        <v>#DIV/0!</v>
      </c>
      <c r="H120" s="402" t="e">
        <f>H119*'Hodinové náklady'!H12</f>
        <v>#DIV/0!</v>
      </c>
      <c r="I120" s="402" t="e">
        <f>I119*'Hodinové náklady'!$I$12</f>
        <v>#DIV/0!</v>
      </c>
      <c r="J120" s="402" t="e">
        <f>J119*'Hodinové náklady'!$J$12</f>
        <v>#DIV/0!</v>
      </c>
      <c r="K120" s="402" t="e">
        <f>K119*'Hodinové náklady'!$K$12</f>
        <v>#DIV/0!</v>
      </c>
      <c r="L120" s="402" t="e">
        <f>L119*'Hodinové náklady'!$L$12</f>
        <v>#DIV/0!</v>
      </c>
      <c r="M120" s="402" t="e">
        <f>M119*'Hodinové náklady'!$M$12</f>
        <v>#DIV/0!</v>
      </c>
      <c r="N120" s="402">
        <f>N119*'Hodinové náklady'!$N$12</f>
        <v>0</v>
      </c>
      <c r="O120" s="403" t="e">
        <f t="shared" si="14"/>
        <v>#DIV/0!</v>
      </c>
    </row>
    <row r="121" spans="2:15" ht="15" thickBot="1">
      <c r="B121" s="404" t="s">
        <v>289</v>
      </c>
      <c r="C121" s="405" t="e">
        <f>C119*'Hodinové náklady'!$C$15</f>
        <v>#DIV/0!</v>
      </c>
      <c r="D121" s="405" t="e">
        <f>D119*'Hodinové náklady'!$D$15</f>
        <v>#DIV/0!</v>
      </c>
      <c r="E121" s="405" t="e">
        <f>E119*'Hodinové náklady'!$E$15</f>
        <v>#DIV/0!</v>
      </c>
      <c r="F121" s="405" t="e">
        <f>F119*'Hodinové náklady'!$F$15</f>
        <v>#DIV/0!</v>
      </c>
      <c r="G121" s="405" t="e">
        <f>G119*'Hodinové náklady'!$G$15</f>
        <v>#DIV/0!</v>
      </c>
      <c r="H121" s="405" t="e">
        <f>H119*'Hodinové náklady'!H15</f>
        <v>#DIV/0!</v>
      </c>
      <c r="I121" s="405" t="e">
        <f>I119*'Hodinové náklady'!$I$15</f>
        <v>#DIV/0!</v>
      </c>
      <c r="J121" s="405" t="e">
        <f>J119*'Hodinové náklady'!$J$15</f>
        <v>#DIV/0!</v>
      </c>
      <c r="K121" s="405" t="e">
        <f>K119*'Hodinové náklady'!$K$15</f>
        <v>#DIV/0!</v>
      </c>
      <c r="L121" s="405" t="e">
        <f>L119*'Hodinové náklady'!$L$15</f>
        <v>#DIV/0!</v>
      </c>
      <c r="M121" s="405" t="e">
        <f>M119*'Hodinové náklady'!$M$15</f>
        <v>#DIV/0!</v>
      </c>
      <c r="N121" s="405" t="e">
        <f>N119*'Hodinové náklady'!$N$15</f>
        <v>#DIV/0!</v>
      </c>
      <c r="O121" s="406" t="e">
        <f t="shared" si="14"/>
        <v>#DIV/0!</v>
      </c>
    </row>
    <row r="122" ht="14.25">
      <c r="H122" s="411"/>
    </row>
    <row r="123" ht="14.25">
      <c r="H123" s="411"/>
    </row>
    <row r="124" ht="15.75">
      <c r="B124" s="412" t="s">
        <v>130</v>
      </c>
    </row>
    <row r="125" ht="15" thickBot="1"/>
    <row r="126" spans="2:15" ht="42.75">
      <c r="B126" s="389" t="s">
        <v>491</v>
      </c>
      <c r="C126" s="390" t="s">
        <v>465</v>
      </c>
      <c r="D126" s="390" t="s">
        <v>466</v>
      </c>
      <c r="E126" s="390" t="s">
        <v>467</v>
      </c>
      <c r="F126" s="390" t="s">
        <v>468</v>
      </c>
      <c r="G126" s="390" t="s">
        <v>469</v>
      </c>
      <c r="H126" s="390" t="s">
        <v>470</v>
      </c>
      <c r="I126" s="390" t="s">
        <v>471</v>
      </c>
      <c r="J126" s="390" t="s">
        <v>472</v>
      </c>
      <c r="K126" s="390" t="s">
        <v>473</v>
      </c>
      <c r="L126" s="390" t="s">
        <v>474</v>
      </c>
      <c r="M126" s="390" t="s">
        <v>475</v>
      </c>
      <c r="N126" s="390" t="s">
        <v>476</v>
      </c>
      <c r="O126" s="391" t="s">
        <v>287</v>
      </c>
    </row>
    <row r="127" spans="2:15" ht="14.25">
      <c r="B127" s="392" t="s">
        <v>451</v>
      </c>
      <c r="C127" s="393"/>
      <c r="D127" s="393"/>
      <c r="E127" s="393"/>
      <c r="F127" s="393"/>
      <c r="G127" s="393"/>
      <c r="H127" s="394"/>
      <c r="I127" s="393"/>
      <c r="J127" s="393"/>
      <c r="K127" s="393"/>
      <c r="L127" s="393"/>
      <c r="M127" s="409"/>
      <c r="N127" s="409"/>
      <c r="O127" s="410">
        <f>SUM(C127:N127)</f>
        <v>0</v>
      </c>
    </row>
    <row r="128" spans="2:15" ht="14.25">
      <c r="B128" s="392" t="s">
        <v>452</v>
      </c>
      <c r="C128" s="393"/>
      <c r="D128" s="393"/>
      <c r="E128" s="393"/>
      <c r="F128" s="393"/>
      <c r="G128" s="393"/>
      <c r="H128" s="394"/>
      <c r="I128" s="393"/>
      <c r="J128" s="393"/>
      <c r="K128" s="393"/>
      <c r="L128" s="393"/>
      <c r="M128" s="409"/>
      <c r="N128" s="409"/>
      <c r="O128" s="410">
        <f aca="true" t="shared" si="16" ref="O128:O134">SUM(C128:N128)</f>
        <v>0</v>
      </c>
    </row>
    <row r="129" spans="2:15" ht="14.25">
      <c r="B129" s="392" t="s">
        <v>453</v>
      </c>
      <c r="C129" s="393"/>
      <c r="D129" s="393"/>
      <c r="E129" s="393"/>
      <c r="F129" s="393"/>
      <c r="G129" s="393"/>
      <c r="H129" s="394"/>
      <c r="I129" s="393"/>
      <c r="J129" s="393"/>
      <c r="K129" s="393"/>
      <c r="L129" s="393"/>
      <c r="M129" s="409"/>
      <c r="N129" s="409"/>
      <c r="O129" s="410">
        <f t="shared" si="16"/>
        <v>0</v>
      </c>
    </row>
    <row r="130" spans="2:15" ht="14.25">
      <c r="B130" s="392" t="s">
        <v>454</v>
      </c>
      <c r="C130" s="393"/>
      <c r="D130" s="393"/>
      <c r="E130" s="393"/>
      <c r="F130" s="393"/>
      <c r="G130" s="393"/>
      <c r="H130" s="394"/>
      <c r="I130" s="393"/>
      <c r="J130" s="393"/>
      <c r="K130" s="393"/>
      <c r="L130" s="393"/>
      <c r="M130" s="409"/>
      <c r="N130" s="409"/>
      <c r="O130" s="410">
        <f t="shared" si="16"/>
        <v>0</v>
      </c>
    </row>
    <row r="131" spans="2:15" ht="14.25">
      <c r="B131" s="392" t="s">
        <v>455</v>
      </c>
      <c r="C131" s="393"/>
      <c r="D131" s="393"/>
      <c r="E131" s="393"/>
      <c r="F131" s="393"/>
      <c r="G131" s="393"/>
      <c r="H131" s="394"/>
      <c r="I131" s="393"/>
      <c r="J131" s="393"/>
      <c r="K131" s="393"/>
      <c r="L131" s="393"/>
      <c r="M131" s="409"/>
      <c r="N131" s="409"/>
      <c r="O131" s="410">
        <f t="shared" si="16"/>
        <v>0</v>
      </c>
    </row>
    <row r="132" spans="2:15" ht="14.25">
      <c r="B132" s="392" t="s">
        <v>456</v>
      </c>
      <c r="C132" s="393"/>
      <c r="D132" s="393"/>
      <c r="E132" s="393"/>
      <c r="F132" s="393"/>
      <c r="G132" s="393"/>
      <c r="H132" s="394"/>
      <c r="I132" s="393"/>
      <c r="J132" s="393"/>
      <c r="K132" s="393"/>
      <c r="M132" s="409"/>
      <c r="N132" s="409"/>
      <c r="O132" s="410">
        <f t="shared" si="16"/>
        <v>0</v>
      </c>
    </row>
    <row r="133" spans="2:15" ht="14.25">
      <c r="B133" s="392" t="s">
        <v>457</v>
      </c>
      <c r="C133" s="393"/>
      <c r="D133" s="393"/>
      <c r="E133" s="393"/>
      <c r="F133" s="393"/>
      <c r="G133" s="393"/>
      <c r="H133" s="394"/>
      <c r="I133" s="393"/>
      <c r="J133" s="393"/>
      <c r="K133" s="393"/>
      <c r="L133" s="393"/>
      <c r="M133" s="409"/>
      <c r="N133" s="409"/>
      <c r="O133" s="410">
        <f t="shared" si="16"/>
        <v>0</v>
      </c>
    </row>
    <row r="134" spans="2:15" ht="15" thickBot="1">
      <c r="B134" s="392" t="s">
        <v>458</v>
      </c>
      <c r="C134" s="393"/>
      <c r="D134" s="393"/>
      <c r="E134" s="393"/>
      <c r="F134" s="393"/>
      <c r="G134" s="393"/>
      <c r="H134" s="394"/>
      <c r="I134" s="393"/>
      <c r="J134" s="393"/>
      <c r="K134" s="393"/>
      <c r="L134" s="393"/>
      <c r="M134" s="409"/>
      <c r="N134" s="409"/>
      <c r="O134" s="410">
        <f t="shared" si="16"/>
        <v>0</v>
      </c>
    </row>
    <row r="135" spans="2:15" ht="15" thickBot="1">
      <c r="B135" s="398" t="s">
        <v>287</v>
      </c>
      <c r="C135" s="399">
        <f aca="true" t="shared" si="17" ref="C135:N135">SUM(C127:C134)</f>
        <v>0</v>
      </c>
      <c r="D135" s="399">
        <f t="shared" si="17"/>
        <v>0</v>
      </c>
      <c r="E135" s="399">
        <f t="shared" si="17"/>
        <v>0</v>
      </c>
      <c r="F135" s="399">
        <f t="shared" si="17"/>
        <v>0</v>
      </c>
      <c r="G135" s="399">
        <f t="shared" si="17"/>
        <v>0</v>
      </c>
      <c r="H135" s="399">
        <f t="shared" si="17"/>
        <v>0</v>
      </c>
      <c r="I135" s="399">
        <f t="shared" si="17"/>
        <v>0</v>
      </c>
      <c r="J135" s="399">
        <f t="shared" si="17"/>
        <v>0</v>
      </c>
      <c r="K135" s="399">
        <f t="shared" si="17"/>
        <v>0</v>
      </c>
      <c r="L135" s="399">
        <f t="shared" si="17"/>
        <v>0</v>
      </c>
      <c r="M135" s="399">
        <f t="shared" si="17"/>
        <v>0</v>
      </c>
      <c r="N135" s="399">
        <f t="shared" si="17"/>
        <v>0</v>
      </c>
      <c r="O135" s="400">
        <f>SUM(C135:N135)</f>
        <v>0</v>
      </c>
    </row>
    <row r="136" spans="2:15" ht="28.5">
      <c r="B136" s="401" t="s">
        <v>288</v>
      </c>
      <c r="C136" s="402" t="e">
        <f>C135*'Hodinové náklady'!$C$12</f>
        <v>#DIV/0!</v>
      </c>
      <c r="D136" s="402" t="e">
        <f>D135*'Hodinové náklady'!$D$12</f>
        <v>#DIV/0!</v>
      </c>
      <c r="E136" s="402" t="e">
        <f>E135*'Hodinové náklady'!$E$12</f>
        <v>#DIV/0!</v>
      </c>
      <c r="F136" s="402" t="e">
        <f>F135*'Hodinové náklady'!$F$12</f>
        <v>#DIV/0!</v>
      </c>
      <c r="G136" s="402" t="e">
        <f>G135*'Hodinové náklady'!$G$12</f>
        <v>#DIV/0!</v>
      </c>
      <c r="H136" s="402" t="e">
        <f>H135*'Hodinové náklady'!$H$12</f>
        <v>#DIV/0!</v>
      </c>
      <c r="I136" s="402" t="e">
        <f>I135*'Hodinové náklady'!$I$12</f>
        <v>#DIV/0!</v>
      </c>
      <c r="J136" s="402" t="e">
        <f>J135*'Hodinové náklady'!$J$12</f>
        <v>#DIV/0!</v>
      </c>
      <c r="K136" s="402" t="e">
        <f>K135*'Hodinové náklady'!$K$12</f>
        <v>#DIV/0!</v>
      </c>
      <c r="L136" s="402" t="e">
        <f>L135*'Hodinové náklady'!$L$12</f>
        <v>#DIV/0!</v>
      </c>
      <c r="M136" s="402" t="e">
        <f>M135*'Hodinové náklady'!$M$12</f>
        <v>#DIV/0!</v>
      </c>
      <c r="N136" s="402">
        <f>N135*'Hodinové náklady'!$N$12</f>
        <v>0</v>
      </c>
      <c r="O136" s="403" t="e">
        <f>SUM(C136:N136)</f>
        <v>#DIV/0!</v>
      </c>
    </row>
    <row r="137" spans="2:15" ht="15" thickBot="1">
      <c r="B137" s="404" t="s">
        <v>289</v>
      </c>
      <c r="C137" s="405" t="e">
        <f>C135*'Hodinové náklady'!$C$15</f>
        <v>#DIV/0!</v>
      </c>
      <c r="D137" s="405" t="e">
        <f>D135*'Hodinové náklady'!$D$15</f>
        <v>#DIV/0!</v>
      </c>
      <c r="E137" s="405" t="e">
        <f>E135*'Hodinové náklady'!$E$15</f>
        <v>#DIV/0!</v>
      </c>
      <c r="F137" s="405" t="e">
        <f>F135*'Hodinové náklady'!$F$15</f>
        <v>#DIV/0!</v>
      </c>
      <c r="G137" s="405" t="e">
        <f>G135*'Hodinové náklady'!$G$15</f>
        <v>#DIV/0!</v>
      </c>
      <c r="H137" s="405" t="e">
        <f>H135*'Hodinové náklady'!$H$15</f>
        <v>#DIV/0!</v>
      </c>
      <c r="I137" s="405" t="e">
        <f>I135*'Hodinové náklady'!$I$15</f>
        <v>#DIV/0!</v>
      </c>
      <c r="J137" s="405" t="e">
        <f>J135*'Hodinové náklady'!$J$15</f>
        <v>#DIV/0!</v>
      </c>
      <c r="K137" s="405" t="e">
        <f>K135*'Hodinové náklady'!$K$15</f>
        <v>#DIV/0!</v>
      </c>
      <c r="L137" s="405" t="e">
        <f>L135*'Hodinové náklady'!$L$15</f>
        <v>#DIV/0!</v>
      </c>
      <c r="M137" s="405" t="e">
        <f>M135*'Hodinové náklady'!$M$15</f>
        <v>#DIV/0!</v>
      </c>
      <c r="N137" s="405" t="e">
        <f>N135*'Hodinové náklady'!$N$15</f>
        <v>#DIV/0!</v>
      </c>
      <c r="O137" s="406" t="e">
        <f>SUM(C137:N137)</f>
        <v>#DIV/0!</v>
      </c>
    </row>
    <row r="138" ht="15" thickBot="1"/>
    <row r="139" spans="2:15" ht="42.75">
      <c r="B139" s="389" t="s">
        <v>492</v>
      </c>
      <c r="C139" s="390" t="s">
        <v>465</v>
      </c>
      <c r="D139" s="390" t="s">
        <v>466</v>
      </c>
      <c r="E139" s="390" t="s">
        <v>467</v>
      </c>
      <c r="F139" s="390" t="s">
        <v>468</v>
      </c>
      <c r="G139" s="390" t="s">
        <v>469</v>
      </c>
      <c r="H139" s="390" t="s">
        <v>470</v>
      </c>
      <c r="I139" s="390" t="s">
        <v>471</v>
      </c>
      <c r="J139" s="390" t="s">
        <v>472</v>
      </c>
      <c r="K139" s="390" t="s">
        <v>473</v>
      </c>
      <c r="L139" s="390" t="s">
        <v>474</v>
      </c>
      <c r="M139" s="390" t="s">
        <v>475</v>
      </c>
      <c r="N139" s="390" t="s">
        <v>476</v>
      </c>
      <c r="O139" s="391" t="s">
        <v>287</v>
      </c>
    </row>
    <row r="140" spans="2:15" ht="14.25">
      <c r="B140" s="392" t="s">
        <v>451</v>
      </c>
      <c r="C140" s="393"/>
      <c r="D140" s="393"/>
      <c r="E140" s="393"/>
      <c r="F140" s="393"/>
      <c r="G140" s="393"/>
      <c r="H140" s="394"/>
      <c r="I140" s="393"/>
      <c r="J140" s="393"/>
      <c r="K140" s="393"/>
      <c r="L140" s="393"/>
      <c r="M140" s="393"/>
      <c r="N140" s="409"/>
      <c r="O140" s="410">
        <f>SUM(C140:N140)</f>
        <v>0</v>
      </c>
    </row>
    <row r="141" spans="2:15" ht="14.25">
      <c r="B141" s="392" t="s">
        <v>452</v>
      </c>
      <c r="C141" s="393"/>
      <c r="D141" s="393"/>
      <c r="E141" s="393"/>
      <c r="F141" s="393"/>
      <c r="G141" s="393"/>
      <c r="H141" s="394"/>
      <c r="I141" s="393"/>
      <c r="J141" s="393"/>
      <c r="K141" s="393"/>
      <c r="L141" s="393"/>
      <c r="M141" s="393"/>
      <c r="N141" s="409"/>
      <c r="O141" s="410">
        <f aca="true" t="shared" si="18" ref="O141:O147">SUM(C141:N141)</f>
        <v>0</v>
      </c>
    </row>
    <row r="142" spans="2:15" ht="14.25">
      <c r="B142" s="392" t="s">
        <v>453</v>
      </c>
      <c r="C142" s="393"/>
      <c r="D142" s="393"/>
      <c r="E142" s="393"/>
      <c r="F142" s="393"/>
      <c r="G142" s="393"/>
      <c r="H142" s="394"/>
      <c r="I142" s="393"/>
      <c r="J142" s="393"/>
      <c r="K142" s="393"/>
      <c r="L142" s="393"/>
      <c r="M142" s="393"/>
      <c r="N142" s="409"/>
      <c r="O142" s="410">
        <f t="shared" si="18"/>
        <v>0</v>
      </c>
    </row>
    <row r="143" spans="2:15" ht="14.25">
      <c r="B143" s="392" t="s">
        <v>454</v>
      </c>
      <c r="C143" s="393"/>
      <c r="D143" s="393"/>
      <c r="E143" s="393"/>
      <c r="F143" s="393"/>
      <c r="G143" s="393"/>
      <c r="H143" s="394"/>
      <c r="I143" s="393"/>
      <c r="J143" s="393"/>
      <c r="K143" s="393"/>
      <c r="L143" s="393"/>
      <c r="M143" s="393"/>
      <c r="N143" s="409"/>
      <c r="O143" s="410">
        <f t="shared" si="18"/>
        <v>0</v>
      </c>
    </row>
    <row r="144" spans="2:15" ht="14.25">
      <c r="B144" s="392" t="s">
        <v>455</v>
      </c>
      <c r="C144" s="393"/>
      <c r="D144" s="393"/>
      <c r="E144" s="393"/>
      <c r="F144" s="393"/>
      <c r="G144" s="393"/>
      <c r="H144" s="394"/>
      <c r="I144" s="393"/>
      <c r="J144" s="393"/>
      <c r="K144" s="393"/>
      <c r="M144" s="393"/>
      <c r="N144" s="409"/>
      <c r="O144" s="410">
        <f t="shared" si="18"/>
        <v>0</v>
      </c>
    </row>
    <row r="145" spans="2:15" ht="14.25">
      <c r="B145" s="392" t="s">
        <v>456</v>
      </c>
      <c r="C145" s="393"/>
      <c r="D145" s="393"/>
      <c r="E145" s="393"/>
      <c r="F145" s="393"/>
      <c r="G145" s="393"/>
      <c r="H145" s="394"/>
      <c r="I145" s="393"/>
      <c r="J145" s="393"/>
      <c r="K145" s="393"/>
      <c r="L145" s="393"/>
      <c r="M145" s="393"/>
      <c r="N145" s="409"/>
      <c r="O145" s="410">
        <f t="shared" si="18"/>
        <v>0</v>
      </c>
    </row>
    <row r="146" spans="2:15" ht="14.25">
      <c r="B146" s="392" t="s">
        <v>457</v>
      </c>
      <c r="C146" s="393"/>
      <c r="D146" s="393"/>
      <c r="E146" s="393"/>
      <c r="F146" s="393"/>
      <c r="G146" s="393"/>
      <c r="H146" s="394"/>
      <c r="I146" s="393"/>
      <c r="J146" s="393"/>
      <c r="K146" s="393"/>
      <c r="L146" s="393"/>
      <c r="M146" s="393"/>
      <c r="N146" s="409"/>
      <c r="O146" s="410">
        <f t="shared" si="18"/>
        <v>0</v>
      </c>
    </row>
    <row r="147" spans="2:15" ht="15" thickBot="1">
      <c r="B147" s="392" t="s">
        <v>458</v>
      </c>
      <c r="C147" s="393"/>
      <c r="D147" s="393"/>
      <c r="E147" s="393"/>
      <c r="F147" s="393"/>
      <c r="G147" s="393"/>
      <c r="H147" s="394"/>
      <c r="I147" s="393"/>
      <c r="J147" s="393"/>
      <c r="K147" s="393"/>
      <c r="L147" s="393"/>
      <c r="M147" s="393"/>
      <c r="N147" s="409"/>
      <c r="O147" s="410">
        <f t="shared" si="18"/>
        <v>0</v>
      </c>
    </row>
    <row r="148" spans="2:15" ht="15" thickBot="1">
      <c r="B148" s="398" t="s">
        <v>287</v>
      </c>
      <c r="C148" s="399">
        <f aca="true" t="shared" si="19" ref="C148:N148">SUM(C140:C147)</f>
        <v>0</v>
      </c>
      <c r="D148" s="399">
        <f t="shared" si="19"/>
        <v>0</v>
      </c>
      <c r="E148" s="399">
        <f t="shared" si="19"/>
        <v>0</v>
      </c>
      <c r="F148" s="399">
        <f t="shared" si="19"/>
        <v>0</v>
      </c>
      <c r="G148" s="399">
        <f t="shared" si="19"/>
        <v>0</v>
      </c>
      <c r="H148" s="399">
        <f t="shared" si="19"/>
        <v>0</v>
      </c>
      <c r="I148" s="399">
        <f t="shared" si="19"/>
        <v>0</v>
      </c>
      <c r="J148" s="399">
        <f t="shared" si="19"/>
        <v>0</v>
      </c>
      <c r="K148" s="399">
        <f t="shared" si="19"/>
        <v>0</v>
      </c>
      <c r="L148" s="399">
        <f t="shared" si="19"/>
        <v>0</v>
      </c>
      <c r="M148" s="399">
        <f t="shared" si="19"/>
        <v>0</v>
      </c>
      <c r="N148" s="399">
        <f t="shared" si="19"/>
        <v>0</v>
      </c>
      <c r="O148" s="400">
        <f>SUM(C148:N148)</f>
        <v>0</v>
      </c>
    </row>
    <row r="149" spans="2:15" ht="28.5">
      <c r="B149" s="401" t="s">
        <v>288</v>
      </c>
      <c r="C149" s="402" t="e">
        <f>C148*'Hodinové náklady'!$C$12</f>
        <v>#DIV/0!</v>
      </c>
      <c r="D149" s="402" t="e">
        <f>D148*'Hodinové náklady'!$D$12</f>
        <v>#DIV/0!</v>
      </c>
      <c r="E149" s="402" t="e">
        <f>E148*'Hodinové náklady'!$E$12</f>
        <v>#DIV/0!</v>
      </c>
      <c r="F149" s="402" t="e">
        <f>F148*'Hodinové náklady'!$F$12</f>
        <v>#DIV/0!</v>
      </c>
      <c r="G149" s="402" t="e">
        <f>G148*'Hodinové náklady'!$G$12</f>
        <v>#DIV/0!</v>
      </c>
      <c r="H149" s="402" t="e">
        <f>H148*'Hodinové náklady'!$H$12</f>
        <v>#DIV/0!</v>
      </c>
      <c r="I149" s="402" t="e">
        <f>I148*'Hodinové náklady'!$I$12</f>
        <v>#DIV/0!</v>
      </c>
      <c r="J149" s="402" t="e">
        <f>J148*'Hodinové náklady'!$J$12</f>
        <v>#DIV/0!</v>
      </c>
      <c r="K149" s="402" t="e">
        <f>K148*'Hodinové náklady'!$K$12</f>
        <v>#DIV/0!</v>
      </c>
      <c r="L149" s="402" t="e">
        <f>L148*'Hodinové náklady'!$L$12</f>
        <v>#DIV/0!</v>
      </c>
      <c r="M149" s="402" t="e">
        <f>M148*'Hodinové náklady'!$M$12</f>
        <v>#DIV/0!</v>
      </c>
      <c r="N149" s="402">
        <f>N148*'Hodinové náklady'!$N$12</f>
        <v>0</v>
      </c>
      <c r="O149" s="403" t="e">
        <f>SUM(C149:N149)</f>
        <v>#DIV/0!</v>
      </c>
    </row>
    <row r="150" spans="2:15" ht="15" thickBot="1">
      <c r="B150" s="404" t="s">
        <v>289</v>
      </c>
      <c r="C150" s="405" t="e">
        <f>C148*'Hodinové náklady'!$C$15</f>
        <v>#DIV/0!</v>
      </c>
      <c r="D150" s="405" t="e">
        <f>D148*'Hodinové náklady'!$D$15</f>
        <v>#DIV/0!</v>
      </c>
      <c r="E150" s="405" t="e">
        <f>E148*'Hodinové náklady'!$E$15</f>
        <v>#DIV/0!</v>
      </c>
      <c r="F150" s="405" t="e">
        <f>F148*'Hodinové náklady'!$F$15</f>
        <v>#DIV/0!</v>
      </c>
      <c r="G150" s="405" t="e">
        <f>G148*'Hodinové náklady'!$G$15</f>
        <v>#DIV/0!</v>
      </c>
      <c r="H150" s="405" t="e">
        <f>H148*'Hodinové náklady'!$H$15</f>
        <v>#DIV/0!</v>
      </c>
      <c r="I150" s="405" t="e">
        <f>I148*'Hodinové náklady'!$I$15</f>
        <v>#DIV/0!</v>
      </c>
      <c r="J150" s="405" t="e">
        <f>J148*'Hodinové náklady'!$J$15</f>
        <v>#DIV/0!</v>
      </c>
      <c r="K150" s="405" t="e">
        <f>K148*'Hodinové náklady'!$K$15</f>
        <v>#DIV/0!</v>
      </c>
      <c r="L150" s="405" t="e">
        <f>L148*'Hodinové náklady'!$L$15</f>
        <v>#DIV/0!</v>
      </c>
      <c r="M150" s="405" t="e">
        <f>M148*'Hodinové náklady'!$M$15</f>
        <v>#DIV/0!</v>
      </c>
      <c r="N150" s="405" t="e">
        <f>N148*'Hodinové náklady'!$N$15</f>
        <v>#DIV/0!</v>
      </c>
      <c r="O150" s="406" t="e">
        <f>SUM(C150:N150)</f>
        <v>#DIV/0!</v>
      </c>
    </row>
    <row r="151" ht="15" thickBot="1"/>
    <row r="152" spans="2:15" ht="45">
      <c r="B152" s="389" t="s">
        <v>430</v>
      </c>
      <c r="C152" s="390" t="s">
        <v>465</v>
      </c>
      <c r="D152" s="390" t="s">
        <v>466</v>
      </c>
      <c r="E152" s="390" t="s">
        <v>467</v>
      </c>
      <c r="F152" s="390" t="s">
        <v>468</v>
      </c>
      <c r="G152" s="390" t="s">
        <v>469</v>
      </c>
      <c r="H152" s="390" t="s">
        <v>470</v>
      </c>
      <c r="I152" s="390" t="s">
        <v>471</v>
      </c>
      <c r="J152" s="390" t="s">
        <v>472</v>
      </c>
      <c r="K152" s="390" t="s">
        <v>473</v>
      </c>
      <c r="L152" s="390" t="s">
        <v>474</v>
      </c>
      <c r="M152" s="390" t="s">
        <v>475</v>
      </c>
      <c r="N152" s="390" t="s">
        <v>476</v>
      </c>
      <c r="O152" s="391" t="s">
        <v>287</v>
      </c>
    </row>
    <row r="153" spans="2:15" ht="14.25">
      <c r="B153" s="392" t="s">
        <v>451</v>
      </c>
      <c r="C153" s="393"/>
      <c r="D153" s="393"/>
      <c r="E153" s="393"/>
      <c r="F153" s="393"/>
      <c r="G153" s="393"/>
      <c r="H153" s="394"/>
      <c r="I153" s="393"/>
      <c r="J153" s="393"/>
      <c r="K153" s="393"/>
      <c r="L153" s="393"/>
      <c r="M153" s="393"/>
      <c r="N153" s="409"/>
      <c r="O153" s="410">
        <f>SUM(C153:N153)</f>
        <v>0</v>
      </c>
    </row>
    <row r="154" spans="2:15" ht="14.25">
      <c r="B154" s="392" t="s">
        <v>452</v>
      </c>
      <c r="C154" s="393"/>
      <c r="D154" s="393"/>
      <c r="E154" s="393"/>
      <c r="F154" s="393"/>
      <c r="G154" s="393"/>
      <c r="H154" s="394"/>
      <c r="I154" s="393"/>
      <c r="J154" s="393"/>
      <c r="K154" s="393"/>
      <c r="L154" s="393"/>
      <c r="M154" s="393"/>
      <c r="N154" s="409"/>
      <c r="O154" s="410">
        <f aca="true" t="shared" si="20" ref="O154:O160">SUM(C154:N154)</f>
        <v>0</v>
      </c>
    </row>
    <row r="155" spans="2:15" ht="14.25">
      <c r="B155" s="392" t="s">
        <v>453</v>
      </c>
      <c r="C155" s="393"/>
      <c r="D155" s="393"/>
      <c r="E155" s="393"/>
      <c r="F155" s="393"/>
      <c r="G155" s="393"/>
      <c r="H155" s="394"/>
      <c r="I155" s="393"/>
      <c r="J155" s="393"/>
      <c r="K155" s="393"/>
      <c r="L155" s="393"/>
      <c r="M155" s="393"/>
      <c r="N155" s="409"/>
      <c r="O155" s="410">
        <f t="shared" si="20"/>
        <v>0</v>
      </c>
    </row>
    <row r="156" spans="2:15" ht="14.25">
      <c r="B156" s="392" t="s">
        <v>454</v>
      </c>
      <c r="C156" s="393"/>
      <c r="D156" s="393"/>
      <c r="E156" s="393"/>
      <c r="F156" s="393"/>
      <c r="G156" s="393"/>
      <c r="H156" s="394"/>
      <c r="I156" s="393"/>
      <c r="J156" s="393"/>
      <c r="K156" s="393"/>
      <c r="L156" s="393"/>
      <c r="M156" s="393"/>
      <c r="N156" s="409"/>
      <c r="O156" s="410">
        <f t="shared" si="20"/>
        <v>0</v>
      </c>
    </row>
    <row r="157" spans="2:15" ht="14.25">
      <c r="B157" s="392" t="s">
        <v>455</v>
      </c>
      <c r="C157" s="393"/>
      <c r="D157" s="393"/>
      <c r="E157" s="393"/>
      <c r="F157" s="393"/>
      <c r="G157" s="393"/>
      <c r="H157" s="394"/>
      <c r="I157" s="393"/>
      <c r="J157" s="393"/>
      <c r="K157" s="393"/>
      <c r="M157" s="393"/>
      <c r="N157" s="409"/>
      <c r="O157" s="410">
        <f t="shared" si="20"/>
        <v>0</v>
      </c>
    </row>
    <row r="158" spans="2:15" ht="14.25">
      <c r="B158" s="392" t="s">
        <v>456</v>
      </c>
      <c r="C158" s="393"/>
      <c r="D158" s="393"/>
      <c r="E158" s="393"/>
      <c r="F158" s="393"/>
      <c r="G158" s="393"/>
      <c r="H158" s="394"/>
      <c r="I158" s="393"/>
      <c r="J158" s="393"/>
      <c r="K158" s="393"/>
      <c r="L158" s="393"/>
      <c r="M158" s="393"/>
      <c r="N158" s="409"/>
      <c r="O158" s="410">
        <f t="shared" si="20"/>
        <v>0</v>
      </c>
    </row>
    <row r="159" spans="2:15" ht="14.25">
      <c r="B159" s="392" t="s">
        <v>457</v>
      </c>
      <c r="C159" s="393"/>
      <c r="D159" s="393"/>
      <c r="E159" s="393"/>
      <c r="F159" s="393"/>
      <c r="G159" s="393"/>
      <c r="H159" s="394"/>
      <c r="I159" s="393"/>
      <c r="J159" s="393"/>
      <c r="K159" s="393"/>
      <c r="L159" s="393"/>
      <c r="M159" s="393"/>
      <c r="N159" s="409"/>
      <c r="O159" s="410">
        <f t="shared" si="20"/>
        <v>0</v>
      </c>
    </row>
    <row r="160" spans="2:15" ht="15" thickBot="1">
      <c r="B160" s="392" t="s">
        <v>458</v>
      </c>
      <c r="C160" s="393"/>
      <c r="D160" s="393"/>
      <c r="E160" s="393"/>
      <c r="F160" s="393"/>
      <c r="G160" s="393"/>
      <c r="H160" s="394"/>
      <c r="I160" s="393"/>
      <c r="J160" s="393"/>
      <c r="K160" s="393"/>
      <c r="L160" s="393"/>
      <c r="M160" s="393"/>
      <c r="N160" s="409"/>
      <c r="O160" s="410">
        <f t="shared" si="20"/>
        <v>0</v>
      </c>
    </row>
    <row r="161" spans="2:15" ht="15" thickBot="1">
      <c r="B161" s="398" t="s">
        <v>287</v>
      </c>
      <c r="C161" s="399">
        <f aca="true" t="shared" si="21" ref="C161:N161">SUM(C153:C160)</f>
        <v>0</v>
      </c>
      <c r="D161" s="399">
        <f t="shared" si="21"/>
        <v>0</v>
      </c>
      <c r="E161" s="399">
        <f t="shared" si="21"/>
        <v>0</v>
      </c>
      <c r="F161" s="399">
        <f t="shared" si="21"/>
        <v>0</v>
      </c>
      <c r="G161" s="399">
        <f t="shared" si="21"/>
        <v>0</v>
      </c>
      <c r="H161" s="399">
        <f t="shared" si="21"/>
        <v>0</v>
      </c>
      <c r="I161" s="399">
        <f t="shared" si="21"/>
        <v>0</v>
      </c>
      <c r="J161" s="399">
        <f t="shared" si="21"/>
        <v>0</v>
      </c>
      <c r="K161" s="399">
        <f t="shared" si="21"/>
        <v>0</v>
      </c>
      <c r="L161" s="399">
        <f t="shared" si="21"/>
        <v>0</v>
      </c>
      <c r="M161" s="399">
        <f t="shared" si="21"/>
        <v>0</v>
      </c>
      <c r="N161" s="399">
        <f t="shared" si="21"/>
        <v>0</v>
      </c>
      <c r="O161" s="400">
        <f>SUM(C161:N161)</f>
        <v>0</v>
      </c>
    </row>
    <row r="162" spans="2:15" ht="28.5">
      <c r="B162" s="401" t="s">
        <v>288</v>
      </c>
      <c r="C162" s="402" t="e">
        <f>C161*'Hodinové náklady'!$C$12</f>
        <v>#DIV/0!</v>
      </c>
      <c r="D162" s="402" t="e">
        <f>D161*'Hodinové náklady'!$D$12</f>
        <v>#DIV/0!</v>
      </c>
      <c r="E162" s="402" t="e">
        <f>E161*'Hodinové náklady'!$E$12</f>
        <v>#DIV/0!</v>
      </c>
      <c r="F162" s="402" t="e">
        <f>F161*'Hodinové náklady'!$F$12</f>
        <v>#DIV/0!</v>
      </c>
      <c r="G162" s="402" t="e">
        <f>G161*'Hodinové náklady'!$G$12</f>
        <v>#DIV/0!</v>
      </c>
      <c r="H162" s="402" t="e">
        <f>H161*'Hodinové náklady'!$H$12</f>
        <v>#DIV/0!</v>
      </c>
      <c r="I162" s="402" t="e">
        <f>I161*'Hodinové náklady'!$I$12</f>
        <v>#DIV/0!</v>
      </c>
      <c r="J162" s="402" t="e">
        <f>J161*'Hodinové náklady'!$J$12</f>
        <v>#DIV/0!</v>
      </c>
      <c r="K162" s="402" t="e">
        <f>K161*'Hodinové náklady'!$K$12</f>
        <v>#DIV/0!</v>
      </c>
      <c r="L162" s="402" t="e">
        <f>L161*'Hodinové náklady'!$L$12</f>
        <v>#DIV/0!</v>
      </c>
      <c r="M162" s="402" t="e">
        <f>M161*'Hodinové náklady'!$M$12</f>
        <v>#DIV/0!</v>
      </c>
      <c r="N162" s="402">
        <f>N161*'Hodinové náklady'!$N$12</f>
        <v>0</v>
      </c>
      <c r="O162" s="403" t="e">
        <f>SUM(C162:N162)</f>
        <v>#DIV/0!</v>
      </c>
    </row>
    <row r="163" spans="2:15" ht="15" thickBot="1">
      <c r="B163" s="404" t="s">
        <v>289</v>
      </c>
      <c r="C163" s="405" t="e">
        <f>C161*'Hodinové náklady'!$C$15</f>
        <v>#DIV/0!</v>
      </c>
      <c r="D163" s="405" t="e">
        <f>D161*'Hodinové náklady'!$D$15</f>
        <v>#DIV/0!</v>
      </c>
      <c r="E163" s="405" t="e">
        <f>E161*'Hodinové náklady'!$E$15</f>
        <v>#DIV/0!</v>
      </c>
      <c r="F163" s="405" t="e">
        <f>F161*'Hodinové náklady'!$F$15</f>
        <v>#DIV/0!</v>
      </c>
      <c r="G163" s="405" t="e">
        <f>G161*'Hodinové náklady'!$G$15</f>
        <v>#DIV/0!</v>
      </c>
      <c r="H163" s="405" t="e">
        <f>H161*'Hodinové náklady'!$H$15</f>
        <v>#DIV/0!</v>
      </c>
      <c r="I163" s="405" t="e">
        <f>I161*'Hodinové náklady'!$I$15</f>
        <v>#DIV/0!</v>
      </c>
      <c r="J163" s="405" t="e">
        <f>J161*'Hodinové náklady'!$J$15</f>
        <v>#DIV/0!</v>
      </c>
      <c r="K163" s="405" t="e">
        <f>K161*'Hodinové náklady'!$K$15</f>
        <v>#DIV/0!</v>
      </c>
      <c r="L163" s="405" t="e">
        <f>L161*'Hodinové náklady'!$L$15</f>
        <v>#DIV/0!</v>
      </c>
      <c r="M163" s="405" t="e">
        <f>M161*'Hodinové náklady'!$M$15</f>
        <v>#DIV/0!</v>
      </c>
      <c r="N163" s="405" t="e">
        <f>N161*'Hodinové náklady'!$N$15</f>
        <v>#DIV/0!</v>
      </c>
      <c r="O163" s="406" t="e">
        <f>SUM(C163:N163)</f>
        <v>#DIV/0!</v>
      </c>
    </row>
    <row r="164" ht="15" thickBot="1"/>
    <row r="165" spans="2:15" ht="45">
      <c r="B165" s="389" t="s">
        <v>431</v>
      </c>
      <c r="C165" s="390" t="s">
        <v>465</v>
      </c>
      <c r="D165" s="390" t="s">
        <v>466</v>
      </c>
      <c r="E165" s="390" t="s">
        <v>467</v>
      </c>
      <c r="F165" s="390" t="s">
        <v>468</v>
      </c>
      <c r="G165" s="390" t="s">
        <v>469</v>
      </c>
      <c r="H165" s="390" t="s">
        <v>470</v>
      </c>
      <c r="I165" s="390" t="s">
        <v>471</v>
      </c>
      <c r="J165" s="390" t="s">
        <v>472</v>
      </c>
      <c r="K165" s="390" t="s">
        <v>473</v>
      </c>
      <c r="L165" s="390" t="s">
        <v>474</v>
      </c>
      <c r="M165" s="390" t="s">
        <v>475</v>
      </c>
      <c r="N165" s="390" t="s">
        <v>476</v>
      </c>
      <c r="O165" s="391" t="s">
        <v>287</v>
      </c>
    </row>
    <row r="166" spans="2:15" ht="14.25">
      <c r="B166" s="392" t="s">
        <v>451</v>
      </c>
      <c r="C166" s="393"/>
      <c r="D166" s="393"/>
      <c r="E166" s="393"/>
      <c r="F166" s="393"/>
      <c r="G166" s="393"/>
      <c r="H166" s="394"/>
      <c r="I166" s="393"/>
      <c r="J166" s="393"/>
      <c r="K166" s="393"/>
      <c r="L166" s="393"/>
      <c r="M166" s="393"/>
      <c r="N166" s="409"/>
      <c r="O166" s="410">
        <f>SUM(C166:N166)</f>
        <v>0</v>
      </c>
    </row>
    <row r="167" spans="2:15" ht="14.25">
      <c r="B167" s="392" t="s">
        <v>452</v>
      </c>
      <c r="C167" s="393"/>
      <c r="D167" s="393"/>
      <c r="E167" s="393"/>
      <c r="F167" s="393"/>
      <c r="G167" s="393"/>
      <c r="H167" s="394"/>
      <c r="I167" s="393"/>
      <c r="J167" s="393"/>
      <c r="K167" s="393"/>
      <c r="L167" s="393"/>
      <c r="M167" s="393"/>
      <c r="N167" s="409"/>
      <c r="O167" s="410">
        <f aca="true" t="shared" si="22" ref="O167:O173">SUM(C167:N167)</f>
        <v>0</v>
      </c>
    </row>
    <row r="168" spans="2:15" ht="14.25">
      <c r="B168" s="392" t="s">
        <v>453</v>
      </c>
      <c r="C168" s="393"/>
      <c r="D168" s="393"/>
      <c r="E168" s="393"/>
      <c r="F168" s="393"/>
      <c r="G168" s="393"/>
      <c r="H168" s="394"/>
      <c r="I168" s="393"/>
      <c r="J168" s="393"/>
      <c r="K168" s="393"/>
      <c r="L168" s="393"/>
      <c r="M168" s="393"/>
      <c r="N168" s="409"/>
      <c r="O168" s="410">
        <f t="shared" si="22"/>
        <v>0</v>
      </c>
    </row>
    <row r="169" spans="2:15" ht="14.25">
      <c r="B169" s="392" t="s">
        <v>454</v>
      </c>
      <c r="C169" s="393"/>
      <c r="D169" s="393"/>
      <c r="E169" s="393"/>
      <c r="F169" s="393"/>
      <c r="G169" s="393"/>
      <c r="H169" s="394"/>
      <c r="I169" s="393"/>
      <c r="J169" s="393"/>
      <c r="K169" s="393"/>
      <c r="L169" s="393"/>
      <c r="M169" s="393"/>
      <c r="N169" s="409"/>
      <c r="O169" s="410">
        <f t="shared" si="22"/>
        <v>0</v>
      </c>
    </row>
    <row r="170" spans="2:15" ht="14.25">
      <c r="B170" s="392" t="s">
        <v>455</v>
      </c>
      <c r="C170" s="393"/>
      <c r="D170" s="393"/>
      <c r="E170" s="393"/>
      <c r="F170" s="393"/>
      <c r="G170" s="393"/>
      <c r="H170" s="394"/>
      <c r="I170" s="393"/>
      <c r="J170" s="393"/>
      <c r="K170" s="393"/>
      <c r="M170" s="393"/>
      <c r="N170" s="409"/>
      <c r="O170" s="410">
        <f t="shared" si="22"/>
        <v>0</v>
      </c>
    </row>
    <row r="171" spans="2:15" ht="14.25">
      <c r="B171" s="392" t="s">
        <v>456</v>
      </c>
      <c r="C171" s="393"/>
      <c r="D171" s="393"/>
      <c r="E171" s="393"/>
      <c r="F171" s="393"/>
      <c r="G171" s="393"/>
      <c r="H171" s="394"/>
      <c r="I171" s="393"/>
      <c r="J171" s="393"/>
      <c r="K171" s="393"/>
      <c r="L171" s="393"/>
      <c r="M171" s="393"/>
      <c r="N171" s="409"/>
      <c r="O171" s="410">
        <f t="shared" si="22"/>
        <v>0</v>
      </c>
    </row>
    <row r="172" spans="2:15" ht="14.25">
      <c r="B172" s="392" t="s">
        <v>457</v>
      </c>
      <c r="C172" s="393"/>
      <c r="D172" s="393"/>
      <c r="E172" s="393"/>
      <c r="F172" s="393"/>
      <c r="G172" s="393"/>
      <c r="H172" s="394"/>
      <c r="I172" s="393"/>
      <c r="J172" s="393"/>
      <c r="K172" s="393"/>
      <c r="L172" s="393"/>
      <c r="M172" s="393"/>
      <c r="N172" s="409"/>
      <c r="O172" s="410">
        <f t="shared" si="22"/>
        <v>0</v>
      </c>
    </row>
    <row r="173" spans="2:15" ht="15" thickBot="1">
      <c r="B173" s="392" t="s">
        <v>458</v>
      </c>
      <c r="C173" s="393"/>
      <c r="D173" s="393"/>
      <c r="E173" s="393"/>
      <c r="F173" s="393"/>
      <c r="G173" s="393"/>
      <c r="H173" s="394"/>
      <c r="I173" s="393"/>
      <c r="J173" s="393"/>
      <c r="K173" s="393"/>
      <c r="L173" s="393"/>
      <c r="M173" s="393"/>
      <c r="N173" s="409"/>
      <c r="O173" s="410">
        <f t="shared" si="22"/>
        <v>0</v>
      </c>
    </row>
    <row r="174" spans="2:15" ht="15" thickBot="1">
      <c r="B174" s="398" t="s">
        <v>287</v>
      </c>
      <c r="C174" s="399">
        <f aca="true" t="shared" si="23" ref="C174:N174">SUM(C166:C173)</f>
        <v>0</v>
      </c>
      <c r="D174" s="399">
        <f t="shared" si="23"/>
        <v>0</v>
      </c>
      <c r="E174" s="399">
        <f t="shared" si="23"/>
        <v>0</v>
      </c>
      <c r="F174" s="399">
        <f t="shared" si="23"/>
        <v>0</v>
      </c>
      <c r="G174" s="399">
        <f t="shared" si="23"/>
        <v>0</v>
      </c>
      <c r="H174" s="399">
        <f t="shared" si="23"/>
        <v>0</v>
      </c>
      <c r="I174" s="399">
        <f t="shared" si="23"/>
        <v>0</v>
      </c>
      <c r="J174" s="399">
        <f t="shared" si="23"/>
        <v>0</v>
      </c>
      <c r="K174" s="399">
        <f t="shared" si="23"/>
        <v>0</v>
      </c>
      <c r="L174" s="399">
        <f t="shared" si="23"/>
        <v>0</v>
      </c>
      <c r="M174" s="399">
        <f t="shared" si="23"/>
        <v>0</v>
      </c>
      <c r="N174" s="399">
        <f t="shared" si="23"/>
        <v>0</v>
      </c>
      <c r="O174" s="400">
        <f>SUM(C174:N174)</f>
        <v>0</v>
      </c>
    </row>
    <row r="175" spans="2:15" ht="28.5">
      <c r="B175" s="401" t="s">
        <v>288</v>
      </c>
      <c r="C175" s="402" t="e">
        <f>C174*'Hodinové náklady'!$C$12</f>
        <v>#DIV/0!</v>
      </c>
      <c r="D175" s="402" t="e">
        <f>D174*'Hodinové náklady'!$D$12</f>
        <v>#DIV/0!</v>
      </c>
      <c r="E175" s="402" t="e">
        <f>E174*'Hodinové náklady'!$E$12</f>
        <v>#DIV/0!</v>
      </c>
      <c r="F175" s="402" t="e">
        <f>F174*'Hodinové náklady'!$F$12</f>
        <v>#DIV/0!</v>
      </c>
      <c r="G175" s="402" t="e">
        <f>G174*'Hodinové náklady'!$G$12</f>
        <v>#DIV/0!</v>
      </c>
      <c r="H175" s="402" t="e">
        <f>H174*'Hodinové náklady'!$H$12</f>
        <v>#DIV/0!</v>
      </c>
      <c r="I175" s="402" t="e">
        <f>I174*'Hodinové náklady'!$I$12</f>
        <v>#DIV/0!</v>
      </c>
      <c r="J175" s="402" t="e">
        <f>J174*'Hodinové náklady'!$J$12</f>
        <v>#DIV/0!</v>
      </c>
      <c r="K175" s="402" t="e">
        <f>K174*'Hodinové náklady'!$K$12</f>
        <v>#DIV/0!</v>
      </c>
      <c r="L175" s="402" t="e">
        <f>L174*'Hodinové náklady'!$L$12</f>
        <v>#DIV/0!</v>
      </c>
      <c r="M175" s="402" t="e">
        <f>M174*'Hodinové náklady'!$M$12</f>
        <v>#DIV/0!</v>
      </c>
      <c r="N175" s="402">
        <f>N174*'Hodinové náklady'!$N$12</f>
        <v>0</v>
      </c>
      <c r="O175" s="403" t="e">
        <f>SUM(C175:N175)</f>
        <v>#DIV/0!</v>
      </c>
    </row>
    <row r="176" spans="2:15" ht="15" thickBot="1">
      <c r="B176" s="404" t="s">
        <v>289</v>
      </c>
      <c r="C176" s="405" t="e">
        <f>C174*'Hodinové náklady'!$C$15</f>
        <v>#DIV/0!</v>
      </c>
      <c r="D176" s="405" t="e">
        <f>D174*'Hodinové náklady'!$D$15</f>
        <v>#DIV/0!</v>
      </c>
      <c r="E176" s="405" t="e">
        <f>E174*'Hodinové náklady'!$E$15</f>
        <v>#DIV/0!</v>
      </c>
      <c r="F176" s="405" t="e">
        <f>F174*'Hodinové náklady'!$F$15</f>
        <v>#DIV/0!</v>
      </c>
      <c r="G176" s="405" t="e">
        <f>G174*'Hodinové náklady'!$G$15</f>
        <v>#DIV/0!</v>
      </c>
      <c r="H176" s="405" t="e">
        <f>H174*'Hodinové náklady'!$H$15</f>
        <v>#DIV/0!</v>
      </c>
      <c r="I176" s="405" t="e">
        <f>I174*'Hodinové náklady'!$I$15</f>
        <v>#DIV/0!</v>
      </c>
      <c r="J176" s="405" t="e">
        <f>J174*'Hodinové náklady'!$J$15</f>
        <v>#DIV/0!</v>
      </c>
      <c r="K176" s="405" t="e">
        <f>K174*'Hodinové náklady'!$K$15</f>
        <v>#DIV/0!</v>
      </c>
      <c r="L176" s="405" t="e">
        <f>L174*'Hodinové náklady'!$L$15</f>
        <v>#DIV/0!</v>
      </c>
      <c r="M176" s="405" t="e">
        <f>M174*'Hodinové náklady'!$M$15</f>
        <v>#DIV/0!</v>
      </c>
      <c r="N176" s="405" t="e">
        <f>N174*'Hodinové náklady'!$N$15</f>
        <v>#DIV/0!</v>
      </c>
      <c r="O176" s="406" t="e">
        <f>SUM(C176:N176)</f>
        <v>#DIV/0!</v>
      </c>
    </row>
    <row r="177" ht="15" thickBot="1"/>
    <row r="178" spans="2:15" ht="42.75">
      <c r="B178" s="389" t="s">
        <v>131</v>
      </c>
      <c r="C178" s="390" t="s">
        <v>465</v>
      </c>
      <c r="D178" s="390" t="s">
        <v>466</v>
      </c>
      <c r="E178" s="390" t="s">
        <v>467</v>
      </c>
      <c r="F178" s="390" t="s">
        <v>468</v>
      </c>
      <c r="G178" s="390" t="s">
        <v>469</v>
      </c>
      <c r="H178" s="390" t="s">
        <v>470</v>
      </c>
      <c r="I178" s="390" t="s">
        <v>471</v>
      </c>
      <c r="J178" s="390" t="s">
        <v>472</v>
      </c>
      <c r="K178" s="390" t="s">
        <v>473</v>
      </c>
      <c r="L178" s="390" t="s">
        <v>474</v>
      </c>
      <c r="M178" s="390" t="s">
        <v>475</v>
      </c>
      <c r="N178" s="390" t="s">
        <v>476</v>
      </c>
      <c r="O178" s="391" t="s">
        <v>287</v>
      </c>
    </row>
    <row r="179" spans="2:15" ht="14.25">
      <c r="B179" s="392" t="s">
        <v>451</v>
      </c>
      <c r="C179" s="393"/>
      <c r="D179" s="393"/>
      <c r="E179" s="393"/>
      <c r="F179" s="393"/>
      <c r="G179" s="393"/>
      <c r="H179" s="394"/>
      <c r="I179" s="393"/>
      <c r="J179" s="393"/>
      <c r="K179" s="393"/>
      <c r="L179" s="393"/>
      <c r="M179" s="393"/>
      <c r="N179" s="393"/>
      <c r="O179" s="410">
        <f>SUM(C179:N179)</f>
        <v>0</v>
      </c>
    </row>
    <row r="180" spans="2:15" ht="14.25">
      <c r="B180" s="392" t="s">
        <v>452</v>
      </c>
      <c r="C180" s="393"/>
      <c r="D180" s="393"/>
      <c r="E180" s="393"/>
      <c r="F180" s="393"/>
      <c r="G180" s="393"/>
      <c r="H180" s="394"/>
      <c r="I180" s="393"/>
      <c r="J180" s="393"/>
      <c r="K180" s="393"/>
      <c r="L180" s="393"/>
      <c r="M180" s="393"/>
      <c r="N180" s="393"/>
      <c r="O180" s="410">
        <f aca="true" t="shared" si="24" ref="O180:O190">SUM(C180:N180)</f>
        <v>0</v>
      </c>
    </row>
    <row r="181" spans="2:15" ht="14.25">
      <c r="B181" s="392" t="s">
        <v>453</v>
      </c>
      <c r="C181" s="393"/>
      <c r="D181" s="393"/>
      <c r="E181" s="393"/>
      <c r="F181" s="393"/>
      <c r="G181" s="393"/>
      <c r="H181" s="394"/>
      <c r="I181" s="393"/>
      <c r="J181" s="393"/>
      <c r="K181" s="393"/>
      <c r="L181" s="393"/>
      <c r="M181" s="393"/>
      <c r="N181" s="393"/>
      <c r="O181" s="410">
        <f t="shared" si="24"/>
        <v>0</v>
      </c>
    </row>
    <row r="182" spans="2:15" ht="14.25">
      <c r="B182" s="392" t="s">
        <v>454</v>
      </c>
      <c r="C182" s="393"/>
      <c r="D182" s="393"/>
      <c r="E182" s="393"/>
      <c r="F182" s="393"/>
      <c r="G182" s="393"/>
      <c r="H182" s="394"/>
      <c r="I182" s="393"/>
      <c r="J182" s="393"/>
      <c r="K182" s="393"/>
      <c r="L182" s="393"/>
      <c r="M182" s="393"/>
      <c r="N182" s="393"/>
      <c r="O182" s="410">
        <f t="shared" si="24"/>
        <v>0</v>
      </c>
    </row>
    <row r="183" spans="2:15" ht="14.25">
      <c r="B183" s="392" t="s">
        <v>455</v>
      </c>
      <c r="C183" s="393"/>
      <c r="D183" s="393"/>
      <c r="E183" s="393"/>
      <c r="F183" s="393"/>
      <c r="G183" s="393"/>
      <c r="H183" s="393"/>
      <c r="I183" s="393"/>
      <c r="J183" s="393"/>
      <c r="K183" s="393"/>
      <c r="L183" s="393"/>
      <c r="M183" s="393"/>
      <c r="N183" s="393"/>
      <c r="O183" s="410">
        <f t="shared" si="24"/>
        <v>0</v>
      </c>
    </row>
    <row r="184" spans="2:15" ht="14.25">
      <c r="B184" s="392" t="s">
        <v>456</v>
      </c>
      <c r="C184" s="393"/>
      <c r="D184" s="393"/>
      <c r="E184" s="393"/>
      <c r="F184" s="393"/>
      <c r="G184" s="393"/>
      <c r="H184" s="394"/>
      <c r="I184" s="393"/>
      <c r="J184" s="393"/>
      <c r="K184" s="393"/>
      <c r="L184" s="393"/>
      <c r="M184" s="393"/>
      <c r="N184" s="393"/>
      <c r="O184" s="410">
        <f t="shared" si="24"/>
        <v>0</v>
      </c>
    </row>
    <row r="185" spans="2:15" ht="14.25">
      <c r="B185" s="392" t="s">
        <v>457</v>
      </c>
      <c r="C185" s="396"/>
      <c r="D185" s="393"/>
      <c r="E185" s="393"/>
      <c r="F185" s="393"/>
      <c r="G185" s="393"/>
      <c r="H185" s="393"/>
      <c r="I185" s="393"/>
      <c r="J185" s="393"/>
      <c r="K185" s="393"/>
      <c r="L185" s="393"/>
      <c r="M185" s="414"/>
      <c r="N185" s="393"/>
      <c r="O185" s="410">
        <f t="shared" si="24"/>
        <v>0</v>
      </c>
    </row>
    <row r="186" spans="2:15" ht="14.25">
      <c r="B186" s="392" t="s">
        <v>458</v>
      </c>
      <c r="C186" s="393"/>
      <c r="D186" s="393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410">
        <f t="shared" si="24"/>
        <v>0</v>
      </c>
    </row>
    <row r="187" spans="2:15" ht="14.25">
      <c r="B187" s="392" t="s">
        <v>459</v>
      </c>
      <c r="C187" s="393"/>
      <c r="D187" s="393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410">
        <f t="shared" si="24"/>
        <v>0</v>
      </c>
    </row>
    <row r="188" spans="2:15" ht="14.25">
      <c r="B188" s="392" t="s">
        <v>460</v>
      </c>
      <c r="C188" s="393"/>
      <c r="D188" s="393"/>
      <c r="E188" s="393"/>
      <c r="F188" s="393"/>
      <c r="G188" s="393"/>
      <c r="H188" s="394"/>
      <c r="I188" s="393"/>
      <c r="J188" s="393"/>
      <c r="K188" s="393"/>
      <c r="L188" s="393"/>
      <c r="M188" s="393"/>
      <c r="N188" s="393"/>
      <c r="O188" s="410">
        <f t="shared" si="24"/>
        <v>0</v>
      </c>
    </row>
    <row r="189" spans="2:15" ht="14.25">
      <c r="B189" s="392" t="s">
        <v>461</v>
      </c>
      <c r="C189" s="393"/>
      <c r="D189" s="396"/>
      <c r="E189" s="396"/>
      <c r="F189" s="396"/>
      <c r="G189" s="396"/>
      <c r="H189" s="397"/>
      <c r="I189" s="396"/>
      <c r="J189" s="396"/>
      <c r="K189" s="396"/>
      <c r="L189" s="396"/>
      <c r="M189" s="393"/>
      <c r="N189" s="393"/>
      <c r="O189" s="410">
        <f t="shared" si="24"/>
        <v>0</v>
      </c>
    </row>
    <row r="190" spans="2:15" ht="15" thickBot="1">
      <c r="B190" s="392" t="s">
        <v>462</v>
      </c>
      <c r="C190" s="396"/>
      <c r="D190" s="396"/>
      <c r="E190" s="396"/>
      <c r="F190" s="396"/>
      <c r="G190" s="396"/>
      <c r="H190" s="397"/>
      <c r="I190" s="396"/>
      <c r="J190" s="396"/>
      <c r="K190" s="396"/>
      <c r="L190" s="396"/>
      <c r="M190" s="396"/>
      <c r="N190" s="396"/>
      <c r="O190" s="415">
        <f t="shared" si="24"/>
        <v>0</v>
      </c>
    </row>
    <row r="191" spans="2:15" ht="15" thickBot="1">
      <c r="B191" s="398" t="s">
        <v>287</v>
      </c>
      <c r="C191" s="399">
        <f>SUM(C179:C190)</f>
        <v>0</v>
      </c>
      <c r="D191" s="399">
        <f aca="true" t="shared" si="25" ref="D191:L191">SUM(D179:D190)</f>
        <v>0</v>
      </c>
      <c r="E191" s="399">
        <f t="shared" si="25"/>
        <v>0</v>
      </c>
      <c r="F191" s="399">
        <f t="shared" si="25"/>
        <v>0</v>
      </c>
      <c r="G191" s="399">
        <f t="shared" si="25"/>
        <v>0</v>
      </c>
      <c r="H191" s="399">
        <f t="shared" si="25"/>
        <v>0</v>
      </c>
      <c r="I191" s="399">
        <f t="shared" si="25"/>
        <v>0</v>
      </c>
      <c r="J191" s="399">
        <f t="shared" si="25"/>
        <v>0</v>
      </c>
      <c r="K191" s="399">
        <f t="shared" si="25"/>
        <v>0</v>
      </c>
      <c r="L191" s="399">
        <f t="shared" si="25"/>
        <v>0</v>
      </c>
      <c r="M191" s="399">
        <f>SUM(M179:M190)</f>
        <v>0</v>
      </c>
      <c r="N191" s="399">
        <f>SUM(N179:N190)</f>
        <v>0</v>
      </c>
      <c r="O191" s="400">
        <f>SUM(C191:N191)</f>
        <v>0</v>
      </c>
    </row>
    <row r="192" spans="2:15" ht="28.5">
      <c r="B192" s="401" t="s">
        <v>288</v>
      </c>
      <c r="C192" s="402" t="e">
        <f>C191*'Hodinové náklady'!$C$12</f>
        <v>#DIV/0!</v>
      </c>
      <c r="D192" s="402" t="e">
        <f>D191*'Hodinové náklady'!$D$12</f>
        <v>#DIV/0!</v>
      </c>
      <c r="E192" s="402" t="e">
        <f>E191*'Hodinové náklady'!$E$12</f>
        <v>#DIV/0!</v>
      </c>
      <c r="F192" s="402" t="e">
        <f>F191*'Hodinové náklady'!$F$12</f>
        <v>#DIV/0!</v>
      </c>
      <c r="G192" s="402" t="e">
        <f>G191*'Hodinové náklady'!$G$12</f>
        <v>#DIV/0!</v>
      </c>
      <c r="H192" s="402" t="e">
        <f>H191*'Hodinové náklady'!H12</f>
        <v>#DIV/0!</v>
      </c>
      <c r="I192" s="402" t="e">
        <f>I191*'Hodinové náklady'!$I$12</f>
        <v>#DIV/0!</v>
      </c>
      <c r="J192" s="402" t="e">
        <f>J191*'Hodinové náklady'!$J$12</f>
        <v>#DIV/0!</v>
      </c>
      <c r="K192" s="402" t="e">
        <f>K191*'Hodinové náklady'!$K$12</f>
        <v>#DIV/0!</v>
      </c>
      <c r="L192" s="402" t="e">
        <f>L191*'Hodinové náklady'!$L$12</f>
        <v>#DIV/0!</v>
      </c>
      <c r="M192" s="402" t="e">
        <f>M191*'Hodinové náklady'!$M$12</f>
        <v>#DIV/0!</v>
      </c>
      <c r="N192" s="402">
        <f>N191*'Hodinové náklady'!$N$12</f>
        <v>0</v>
      </c>
      <c r="O192" s="403" t="e">
        <f>SUM(C192:N192)</f>
        <v>#DIV/0!</v>
      </c>
    </row>
    <row r="193" spans="2:15" ht="15" thickBot="1">
      <c r="B193" s="404" t="s">
        <v>289</v>
      </c>
      <c r="C193" s="405" t="e">
        <f>C191*'Hodinové náklady'!$C$15</f>
        <v>#DIV/0!</v>
      </c>
      <c r="D193" s="405" t="e">
        <f>D191*'Hodinové náklady'!$D$15</f>
        <v>#DIV/0!</v>
      </c>
      <c r="E193" s="405" t="e">
        <f>E191*'Hodinové náklady'!$E$15</f>
        <v>#DIV/0!</v>
      </c>
      <c r="F193" s="405" t="e">
        <f>F191*'Hodinové náklady'!$F$15</f>
        <v>#DIV/0!</v>
      </c>
      <c r="G193" s="405" t="e">
        <f>G191*'Hodinové náklady'!$G$15</f>
        <v>#DIV/0!</v>
      </c>
      <c r="H193" s="405" t="e">
        <f>H191*'Hodinové náklady'!H15</f>
        <v>#DIV/0!</v>
      </c>
      <c r="I193" s="405" t="e">
        <f>I191*'Hodinové náklady'!$I$15</f>
        <v>#DIV/0!</v>
      </c>
      <c r="J193" s="405" t="e">
        <f>J191*'Hodinové náklady'!$J$15</f>
        <v>#DIV/0!</v>
      </c>
      <c r="K193" s="405" t="e">
        <f>K191*'Hodinové náklady'!$K$15</f>
        <v>#DIV/0!</v>
      </c>
      <c r="L193" s="405" t="e">
        <f>L191*'Hodinové náklady'!$L$15</f>
        <v>#DIV/0!</v>
      </c>
      <c r="M193" s="405" t="e">
        <f>M191*'Hodinové náklady'!$M$15</f>
        <v>#DIV/0!</v>
      </c>
      <c r="N193" s="405" t="e">
        <f>N191*'Hodinové náklady'!$N$15</f>
        <v>#DIV/0!</v>
      </c>
      <c r="O193" s="406" t="e">
        <f>SUM(C193:N193)</f>
        <v>#DIV/0!</v>
      </c>
    </row>
    <row r="194" ht="15" thickBot="1"/>
    <row r="195" spans="2:15" ht="42.75">
      <c r="B195" s="389" t="s">
        <v>158</v>
      </c>
      <c r="C195" s="390" t="s">
        <v>465</v>
      </c>
      <c r="D195" s="390" t="s">
        <v>466</v>
      </c>
      <c r="E195" s="390" t="s">
        <v>467</v>
      </c>
      <c r="F195" s="390" t="s">
        <v>468</v>
      </c>
      <c r="G195" s="390" t="s">
        <v>469</v>
      </c>
      <c r="H195" s="390" t="s">
        <v>470</v>
      </c>
      <c r="I195" s="390" t="s">
        <v>471</v>
      </c>
      <c r="J195" s="390" t="s">
        <v>472</v>
      </c>
      <c r="K195" s="390" t="s">
        <v>473</v>
      </c>
      <c r="L195" s="390" t="s">
        <v>474</v>
      </c>
      <c r="M195" s="390" t="s">
        <v>475</v>
      </c>
      <c r="N195" s="390" t="s">
        <v>476</v>
      </c>
      <c r="O195" s="391" t="s">
        <v>287</v>
      </c>
    </row>
    <row r="196" spans="2:15" ht="14.25">
      <c r="B196" s="392" t="s">
        <v>451</v>
      </c>
      <c r="C196" s="393"/>
      <c r="D196" s="393"/>
      <c r="E196" s="393"/>
      <c r="F196" s="393"/>
      <c r="G196" s="393"/>
      <c r="H196" s="394"/>
      <c r="I196" s="393"/>
      <c r="J196" s="393"/>
      <c r="K196" s="393"/>
      <c r="L196" s="393"/>
      <c r="M196" s="409"/>
      <c r="N196" s="409"/>
      <c r="O196" s="410">
        <f>SUM(C196:N196)</f>
        <v>0</v>
      </c>
    </row>
    <row r="197" spans="2:15" ht="14.25">
      <c r="B197" s="392" t="s">
        <v>452</v>
      </c>
      <c r="C197" s="393"/>
      <c r="D197" s="393"/>
      <c r="E197" s="393"/>
      <c r="F197" s="393"/>
      <c r="G197" s="393"/>
      <c r="H197" s="394"/>
      <c r="I197" s="393"/>
      <c r="J197" s="393"/>
      <c r="K197" s="393"/>
      <c r="L197" s="393"/>
      <c r="M197" s="409"/>
      <c r="N197" s="409"/>
      <c r="O197" s="410">
        <f aca="true" t="shared" si="26" ref="O197:O204">SUM(C197:N197)</f>
        <v>0</v>
      </c>
    </row>
    <row r="198" spans="2:15" ht="14.25">
      <c r="B198" s="392" t="s">
        <v>453</v>
      </c>
      <c r="C198" s="393"/>
      <c r="D198" s="393"/>
      <c r="E198" s="393"/>
      <c r="F198" s="393"/>
      <c r="G198" s="393"/>
      <c r="H198" s="394"/>
      <c r="I198" s="393"/>
      <c r="J198" s="393"/>
      <c r="K198" s="393"/>
      <c r="L198" s="393"/>
      <c r="M198" s="409"/>
      <c r="N198" s="409"/>
      <c r="O198" s="410">
        <f t="shared" si="26"/>
        <v>0</v>
      </c>
    </row>
    <row r="199" spans="2:15" ht="14.25">
      <c r="B199" s="392" t="s">
        <v>454</v>
      </c>
      <c r="C199" s="393"/>
      <c r="D199" s="393"/>
      <c r="E199" s="393"/>
      <c r="F199" s="393"/>
      <c r="G199" s="393"/>
      <c r="H199" s="394"/>
      <c r="I199" s="393"/>
      <c r="J199" s="393"/>
      <c r="K199" s="393"/>
      <c r="L199" s="393"/>
      <c r="M199" s="409"/>
      <c r="N199" s="409"/>
      <c r="O199" s="410">
        <f t="shared" si="26"/>
        <v>0</v>
      </c>
    </row>
    <row r="200" spans="2:15" ht="14.25">
      <c r="B200" s="392" t="s">
        <v>455</v>
      </c>
      <c r="C200" s="393"/>
      <c r="D200" s="393"/>
      <c r="E200" s="393"/>
      <c r="F200" s="393"/>
      <c r="G200" s="393"/>
      <c r="H200" s="394"/>
      <c r="I200" s="393"/>
      <c r="J200" s="393"/>
      <c r="K200" s="393"/>
      <c r="L200" s="393"/>
      <c r="M200" s="409"/>
      <c r="N200" s="409"/>
      <c r="O200" s="410">
        <f t="shared" si="26"/>
        <v>0</v>
      </c>
    </row>
    <row r="201" spans="2:15" ht="14.25">
      <c r="B201" s="392" t="s">
        <v>456</v>
      </c>
      <c r="C201" s="393"/>
      <c r="D201" s="393"/>
      <c r="E201" s="393"/>
      <c r="F201" s="393"/>
      <c r="G201" s="393"/>
      <c r="H201" s="394"/>
      <c r="I201" s="393"/>
      <c r="J201" s="393"/>
      <c r="K201" s="393"/>
      <c r="L201" s="393"/>
      <c r="M201" s="409"/>
      <c r="N201" s="409"/>
      <c r="O201" s="410">
        <f t="shared" si="26"/>
        <v>0</v>
      </c>
    </row>
    <row r="202" spans="2:15" ht="14.25">
      <c r="B202" s="392" t="s">
        <v>457</v>
      </c>
      <c r="C202" s="393"/>
      <c r="D202" s="393"/>
      <c r="E202" s="393"/>
      <c r="F202" s="393"/>
      <c r="G202" s="393"/>
      <c r="H202" s="394"/>
      <c r="I202" s="393"/>
      <c r="J202" s="393"/>
      <c r="K202" s="393"/>
      <c r="L202" s="393"/>
      <c r="M202" s="409"/>
      <c r="N202" s="409"/>
      <c r="O202" s="410">
        <f t="shared" si="26"/>
        <v>0</v>
      </c>
    </row>
    <row r="203" spans="2:15" ht="14.25">
      <c r="B203" s="392" t="s">
        <v>458</v>
      </c>
      <c r="C203" s="393"/>
      <c r="D203" s="393"/>
      <c r="E203" s="393"/>
      <c r="F203" s="393"/>
      <c r="G203" s="393"/>
      <c r="H203" s="394"/>
      <c r="I203" s="393"/>
      <c r="J203" s="393"/>
      <c r="K203" s="393"/>
      <c r="L203" s="393"/>
      <c r="M203" s="409"/>
      <c r="N203" s="409"/>
      <c r="O203" s="410">
        <f t="shared" si="26"/>
        <v>0</v>
      </c>
    </row>
    <row r="204" spans="2:15" ht="15" thickBot="1">
      <c r="B204" s="392" t="s">
        <v>459</v>
      </c>
      <c r="C204" s="393"/>
      <c r="D204" s="393"/>
      <c r="E204" s="396"/>
      <c r="F204" s="396"/>
      <c r="G204" s="393"/>
      <c r="H204" s="394"/>
      <c r="I204" s="393"/>
      <c r="J204" s="393"/>
      <c r="K204" s="393"/>
      <c r="L204" s="393"/>
      <c r="M204" s="409"/>
      <c r="N204" s="409"/>
      <c r="O204" s="410">
        <f t="shared" si="26"/>
        <v>0</v>
      </c>
    </row>
    <row r="205" spans="2:15" ht="15" thickBot="1">
      <c r="B205" s="398" t="s">
        <v>287</v>
      </c>
      <c r="C205" s="399">
        <f>SUM(C196:C204)</f>
        <v>0</v>
      </c>
      <c r="D205" s="399">
        <f aca="true" t="shared" si="27" ref="D205:L205">SUM(D196:D204)</f>
        <v>0</v>
      </c>
      <c r="E205" s="399">
        <f t="shared" si="27"/>
        <v>0</v>
      </c>
      <c r="F205" s="399">
        <f t="shared" si="27"/>
        <v>0</v>
      </c>
      <c r="G205" s="399">
        <f t="shared" si="27"/>
        <v>0</v>
      </c>
      <c r="H205" s="399">
        <f t="shared" si="27"/>
        <v>0</v>
      </c>
      <c r="I205" s="399">
        <f t="shared" si="27"/>
        <v>0</v>
      </c>
      <c r="J205" s="399">
        <f t="shared" si="27"/>
        <v>0</v>
      </c>
      <c r="K205" s="399">
        <f t="shared" si="27"/>
        <v>0</v>
      </c>
      <c r="L205" s="399">
        <f t="shared" si="27"/>
        <v>0</v>
      </c>
      <c r="M205" s="399">
        <f>SUM(M196:M204)</f>
        <v>0</v>
      </c>
      <c r="N205" s="399">
        <f>SUM(N196:N204)</f>
        <v>0</v>
      </c>
      <c r="O205" s="400">
        <f>SUM(C205:N205)</f>
        <v>0</v>
      </c>
    </row>
    <row r="206" spans="2:15" ht="28.5">
      <c r="B206" s="401" t="s">
        <v>288</v>
      </c>
      <c r="C206" s="402" t="e">
        <f>C205*'Hodinové náklady'!$C$12</f>
        <v>#DIV/0!</v>
      </c>
      <c r="D206" s="402" t="e">
        <f>D205*'Hodinové náklady'!$D$12</f>
        <v>#DIV/0!</v>
      </c>
      <c r="E206" s="402" t="e">
        <f>E205*'Hodinové náklady'!$E$12</f>
        <v>#DIV/0!</v>
      </c>
      <c r="F206" s="402" t="e">
        <f>F205*'Hodinové náklady'!$F$12</f>
        <v>#DIV/0!</v>
      </c>
      <c r="G206" s="402" t="e">
        <f>G205*'Hodinové náklady'!$G$12</f>
        <v>#DIV/0!</v>
      </c>
      <c r="H206" s="402" t="e">
        <f>H205*'Hodinové náklady'!H12</f>
        <v>#DIV/0!</v>
      </c>
      <c r="I206" s="402" t="e">
        <f>I205*'Hodinové náklady'!$I$12</f>
        <v>#DIV/0!</v>
      </c>
      <c r="J206" s="402" t="e">
        <f>J205*'Hodinové náklady'!$J$12</f>
        <v>#DIV/0!</v>
      </c>
      <c r="K206" s="402" t="e">
        <f>K205*'Hodinové náklady'!$K$12</f>
        <v>#DIV/0!</v>
      </c>
      <c r="L206" s="402" t="e">
        <f>L205*'Hodinové náklady'!$L$12</f>
        <v>#DIV/0!</v>
      </c>
      <c r="M206" s="402" t="e">
        <f>M205*'Hodinové náklady'!$M$12</f>
        <v>#DIV/0!</v>
      </c>
      <c r="N206" s="402">
        <f>N205*'Hodinové náklady'!$N$12</f>
        <v>0</v>
      </c>
      <c r="O206" s="403" t="e">
        <f>SUM(C206:N206)</f>
        <v>#DIV/0!</v>
      </c>
    </row>
    <row r="207" spans="2:15" ht="15" thickBot="1">
      <c r="B207" s="404" t="s">
        <v>289</v>
      </c>
      <c r="C207" s="405" t="e">
        <f>C205*'Hodinové náklady'!$C$15</f>
        <v>#DIV/0!</v>
      </c>
      <c r="D207" s="405" t="e">
        <f>D205*'Hodinové náklady'!$D$15</f>
        <v>#DIV/0!</v>
      </c>
      <c r="E207" s="405" t="e">
        <f>E205*'Hodinové náklady'!$E$15</f>
        <v>#DIV/0!</v>
      </c>
      <c r="F207" s="405" t="e">
        <f>F205*'Hodinové náklady'!$F$15</f>
        <v>#DIV/0!</v>
      </c>
      <c r="G207" s="405" t="e">
        <f>G205*'Hodinové náklady'!$G$15</f>
        <v>#DIV/0!</v>
      </c>
      <c r="H207" s="405" t="e">
        <f>H205*'Hodinové náklady'!H15</f>
        <v>#DIV/0!</v>
      </c>
      <c r="I207" s="405" t="e">
        <f>I205*'Hodinové náklady'!$I$15</f>
        <v>#DIV/0!</v>
      </c>
      <c r="J207" s="405" t="e">
        <f>J205*'Hodinové náklady'!$J$15</f>
        <v>#DIV/0!</v>
      </c>
      <c r="K207" s="405" t="e">
        <f>K205*'Hodinové náklady'!$K$15</f>
        <v>#DIV/0!</v>
      </c>
      <c r="L207" s="405" t="e">
        <f>L205*'Hodinové náklady'!$L$15</f>
        <v>#DIV/0!</v>
      </c>
      <c r="M207" s="405" t="e">
        <f>M205*'Hodinové náklady'!$M$15</f>
        <v>#DIV/0!</v>
      </c>
      <c r="N207" s="405" t="e">
        <f>N205*'Hodinové náklady'!$N$15</f>
        <v>#DIV/0!</v>
      </c>
      <c r="O207" s="406" t="e">
        <f>SUM(C207:N207)</f>
        <v>#DIV/0!</v>
      </c>
    </row>
    <row r="208" ht="15" thickBot="1"/>
    <row r="209" spans="2:15" ht="42.75">
      <c r="B209" s="389" t="s">
        <v>159</v>
      </c>
      <c r="C209" s="390" t="s">
        <v>465</v>
      </c>
      <c r="D209" s="390" t="s">
        <v>466</v>
      </c>
      <c r="E209" s="390" t="s">
        <v>467</v>
      </c>
      <c r="F209" s="390" t="s">
        <v>468</v>
      </c>
      <c r="G209" s="390" t="s">
        <v>469</v>
      </c>
      <c r="H209" s="390" t="s">
        <v>470</v>
      </c>
      <c r="I209" s="390" t="s">
        <v>471</v>
      </c>
      <c r="J209" s="390" t="s">
        <v>472</v>
      </c>
      <c r="K209" s="390" t="s">
        <v>473</v>
      </c>
      <c r="L209" s="390" t="s">
        <v>474</v>
      </c>
      <c r="M209" s="390" t="s">
        <v>475</v>
      </c>
      <c r="N209" s="390" t="s">
        <v>476</v>
      </c>
      <c r="O209" s="391" t="s">
        <v>287</v>
      </c>
    </row>
    <row r="210" spans="2:15" ht="14.25">
      <c r="B210" s="392" t="s">
        <v>451</v>
      </c>
      <c r="C210" s="393"/>
      <c r="D210" s="393"/>
      <c r="E210" s="393"/>
      <c r="F210" s="393"/>
      <c r="G210" s="393"/>
      <c r="H210" s="394"/>
      <c r="I210" s="393"/>
      <c r="J210" s="393"/>
      <c r="K210" s="393"/>
      <c r="L210" s="393"/>
      <c r="M210" s="393"/>
      <c r="N210" s="409"/>
      <c r="O210" s="410">
        <f>SUM(C210:N210)</f>
        <v>0</v>
      </c>
    </row>
    <row r="211" spans="2:15" ht="14.25">
      <c r="B211" s="392" t="s">
        <v>452</v>
      </c>
      <c r="C211" s="393"/>
      <c r="D211" s="393"/>
      <c r="E211" s="393"/>
      <c r="F211" s="393"/>
      <c r="G211" s="393"/>
      <c r="H211" s="394"/>
      <c r="I211" s="393"/>
      <c r="J211" s="393"/>
      <c r="K211" s="393"/>
      <c r="L211" s="393"/>
      <c r="M211" s="393"/>
      <c r="N211" s="409"/>
      <c r="O211" s="410">
        <f aca="true" t="shared" si="28" ref="O211:O217">SUM(C211:N211)</f>
        <v>0</v>
      </c>
    </row>
    <row r="212" spans="2:15" ht="14.25">
      <c r="B212" s="392" t="s">
        <v>453</v>
      </c>
      <c r="C212" s="393"/>
      <c r="D212" s="393"/>
      <c r="E212" s="393"/>
      <c r="F212" s="393"/>
      <c r="G212" s="393"/>
      <c r="H212" s="394"/>
      <c r="I212" s="393"/>
      <c r="J212" s="393"/>
      <c r="K212" s="393"/>
      <c r="L212" s="393"/>
      <c r="M212" s="393"/>
      <c r="N212" s="409"/>
      <c r="O212" s="410">
        <f t="shared" si="28"/>
        <v>0</v>
      </c>
    </row>
    <row r="213" spans="2:15" ht="14.25">
      <c r="B213" s="392" t="s">
        <v>454</v>
      </c>
      <c r="C213" s="393"/>
      <c r="D213" s="393"/>
      <c r="E213" s="393"/>
      <c r="F213" s="393"/>
      <c r="G213" s="393"/>
      <c r="H213" s="394"/>
      <c r="I213" s="393"/>
      <c r="J213" s="393"/>
      <c r="K213" s="393"/>
      <c r="L213" s="393"/>
      <c r="M213" s="393"/>
      <c r="N213" s="409"/>
      <c r="O213" s="410">
        <f t="shared" si="28"/>
        <v>0</v>
      </c>
    </row>
    <row r="214" spans="2:15" ht="14.25">
      <c r="B214" s="392" t="s">
        <v>455</v>
      </c>
      <c r="C214" s="393"/>
      <c r="D214" s="393"/>
      <c r="E214" s="393"/>
      <c r="F214" s="393"/>
      <c r="G214" s="393"/>
      <c r="H214" s="394"/>
      <c r="I214" s="393"/>
      <c r="J214" s="393"/>
      <c r="K214" s="393"/>
      <c r="M214" s="393"/>
      <c r="N214" s="409"/>
      <c r="O214" s="410">
        <f t="shared" si="28"/>
        <v>0</v>
      </c>
    </row>
    <row r="215" spans="2:15" ht="14.25">
      <c r="B215" s="392" t="s">
        <v>456</v>
      </c>
      <c r="C215" s="393"/>
      <c r="D215" s="393"/>
      <c r="E215" s="393"/>
      <c r="F215" s="393"/>
      <c r="G215" s="393"/>
      <c r="H215" s="394"/>
      <c r="I215" s="393"/>
      <c r="J215" s="393"/>
      <c r="K215" s="393"/>
      <c r="L215" s="393"/>
      <c r="M215" s="393"/>
      <c r="N215" s="409"/>
      <c r="O215" s="410">
        <f t="shared" si="28"/>
        <v>0</v>
      </c>
    </row>
    <row r="216" spans="2:15" ht="14.25">
      <c r="B216" s="392" t="s">
        <v>457</v>
      </c>
      <c r="C216" s="393"/>
      <c r="D216" s="393"/>
      <c r="E216" s="393"/>
      <c r="F216" s="393"/>
      <c r="G216" s="393"/>
      <c r="H216" s="394"/>
      <c r="I216" s="393"/>
      <c r="J216" s="393"/>
      <c r="K216" s="393"/>
      <c r="L216" s="393"/>
      <c r="M216" s="393"/>
      <c r="N216" s="409"/>
      <c r="O216" s="410">
        <f t="shared" si="28"/>
        <v>0</v>
      </c>
    </row>
    <row r="217" spans="2:15" ht="15" thickBot="1">
      <c r="B217" s="392" t="s">
        <v>458</v>
      </c>
      <c r="C217" s="393"/>
      <c r="D217" s="393"/>
      <c r="E217" s="393"/>
      <c r="F217" s="393"/>
      <c r="G217" s="393"/>
      <c r="H217" s="394"/>
      <c r="I217" s="393"/>
      <c r="J217" s="393"/>
      <c r="K217" s="393"/>
      <c r="L217" s="393"/>
      <c r="M217" s="393"/>
      <c r="N217" s="409"/>
      <c r="O217" s="410">
        <f t="shared" si="28"/>
        <v>0</v>
      </c>
    </row>
    <row r="218" spans="2:15" ht="15" thickBot="1">
      <c r="B218" s="398" t="s">
        <v>287</v>
      </c>
      <c r="C218" s="399">
        <f>SUM(C210:C217)</f>
        <v>0</v>
      </c>
      <c r="D218" s="399">
        <f aca="true" t="shared" si="29" ref="D218:L218">SUM(D210:D217)</f>
        <v>0</v>
      </c>
      <c r="E218" s="399">
        <f t="shared" si="29"/>
        <v>0</v>
      </c>
      <c r="F218" s="399">
        <f t="shared" si="29"/>
        <v>0</v>
      </c>
      <c r="G218" s="399">
        <f t="shared" si="29"/>
        <v>0</v>
      </c>
      <c r="H218" s="399">
        <f t="shared" si="29"/>
        <v>0</v>
      </c>
      <c r="I218" s="399">
        <f t="shared" si="29"/>
        <v>0</v>
      </c>
      <c r="J218" s="399">
        <f t="shared" si="29"/>
        <v>0</v>
      </c>
      <c r="K218" s="399">
        <f t="shared" si="29"/>
        <v>0</v>
      </c>
      <c r="L218" s="399">
        <f t="shared" si="29"/>
        <v>0</v>
      </c>
      <c r="M218" s="399">
        <f>SUM(M210:M217)</f>
        <v>0</v>
      </c>
      <c r="N218" s="399">
        <f>SUM(N210:N217)</f>
        <v>0</v>
      </c>
      <c r="O218" s="400">
        <f>SUM(C218:N218)</f>
        <v>0</v>
      </c>
    </row>
    <row r="219" spans="2:15" ht="28.5">
      <c r="B219" s="401" t="s">
        <v>288</v>
      </c>
      <c r="C219" s="402" t="e">
        <f>C218*'Hodinové náklady'!$C$12</f>
        <v>#DIV/0!</v>
      </c>
      <c r="D219" s="402" t="e">
        <f>D218*'Hodinové náklady'!$D$12</f>
        <v>#DIV/0!</v>
      </c>
      <c r="E219" s="402" t="e">
        <f>E218*'Hodinové náklady'!$E$12</f>
        <v>#DIV/0!</v>
      </c>
      <c r="F219" s="402" t="e">
        <f>F218*'Hodinové náklady'!$F$12</f>
        <v>#DIV/0!</v>
      </c>
      <c r="G219" s="402" t="e">
        <f>G218*'Hodinové náklady'!$G$12</f>
        <v>#DIV/0!</v>
      </c>
      <c r="H219" s="402" t="e">
        <f>H218*'Hodinové náklady'!$H$12</f>
        <v>#DIV/0!</v>
      </c>
      <c r="I219" s="402" t="e">
        <f>I218*'Hodinové náklady'!$I$12</f>
        <v>#DIV/0!</v>
      </c>
      <c r="J219" s="402" t="e">
        <f>J218*'Hodinové náklady'!$J$12</f>
        <v>#DIV/0!</v>
      </c>
      <c r="K219" s="402" t="e">
        <f>K218*'Hodinové náklady'!$K$12</f>
        <v>#DIV/0!</v>
      </c>
      <c r="L219" s="402" t="e">
        <f>L218*'Hodinové náklady'!$L$12</f>
        <v>#DIV/0!</v>
      </c>
      <c r="M219" s="402" t="e">
        <f>M218*'Hodinové náklady'!$M$12</f>
        <v>#DIV/0!</v>
      </c>
      <c r="N219" s="402">
        <f>N218*'Hodinové náklady'!$N$12</f>
        <v>0</v>
      </c>
      <c r="O219" s="403" t="e">
        <f>SUM(C219:N219)</f>
        <v>#DIV/0!</v>
      </c>
    </row>
    <row r="220" spans="2:15" ht="15" thickBot="1">
      <c r="B220" s="404" t="s">
        <v>289</v>
      </c>
      <c r="C220" s="405" t="e">
        <f>C218*'Hodinové náklady'!$C$15</f>
        <v>#DIV/0!</v>
      </c>
      <c r="D220" s="405" t="e">
        <f>D218*'Hodinové náklady'!$D$15</f>
        <v>#DIV/0!</v>
      </c>
      <c r="E220" s="405" t="e">
        <f>E218*'Hodinové náklady'!$E$15</f>
        <v>#DIV/0!</v>
      </c>
      <c r="F220" s="405" t="e">
        <f>F218*'Hodinové náklady'!$F$15</f>
        <v>#DIV/0!</v>
      </c>
      <c r="G220" s="405" t="e">
        <f>G218*'Hodinové náklady'!$G$15</f>
        <v>#DIV/0!</v>
      </c>
      <c r="H220" s="405" t="e">
        <f>H218*'Hodinové náklady'!$H$15</f>
        <v>#DIV/0!</v>
      </c>
      <c r="I220" s="405" t="e">
        <f>I218*'Hodinové náklady'!$I$15</f>
        <v>#DIV/0!</v>
      </c>
      <c r="J220" s="405" t="e">
        <f>J218*'Hodinové náklady'!$J$15</f>
        <v>#DIV/0!</v>
      </c>
      <c r="K220" s="405" t="e">
        <f>K218*'Hodinové náklady'!$K$15</f>
        <v>#DIV/0!</v>
      </c>
      <c r="L220" s="405" t="e">
        <f>L218*'Hodinové náklady'!$L$15</f>
        <v>#DIV/0!</v>
      </c>
      <c r="M220" s="405" t="e">
        <f>M218*'Hodinové náklady'!$M$15</f>
        <v>#DIV/0!</v>
      </c>
      <c r="N220" s="405" t="e">
        <f>N218*'Hodinové náklady'!$N$15</f>
        <v>#DIV/0!</v>
      </c>
      <c r="O220" s="406" t="e">
        <f>SUM(C220:N220)</f>
        <v>#DIV/0!</v>
      </c>
    </row>
    <row r="221" ht="14.25">
      <c r="H221" s="411"/>
    </row>
    <row r="222" ht="14.25">
      <c r="H222" s="411"/>
    </row>
    <row r="223" ht="15.75">
      <c r="B223" s="412" t="s">
        <v>132</v>
      </c>
    </row>
    <row r="224" ht="15" thickBot="1"/>
    <row r="225" spans="2:15" ht="45">
      <c r="B225" s="389" t="s">
        <v>119</v>
      </c>
      <c r="C225" s="390" t="s">
        <v>465</v>
      </c>
      <c r="D225" s="390" t="s">
        <v>466</v>
      </c>
      <c r="E225" s="390" t="s">
        <v>467</v>
      </c>
      <c r="F225" s="390" t="s">
        <v>468</v>
      </c>
      <c r="G225" s="390" t="s">
        <v>469</v>
      </c>
      <c r="H225" s="390" t="s">
        <v>470</v>
      </c>
      <c r="I225" s="390" t="s">
        <v>471</v>
      </c>
      <c r="J225" s="390" t="s">
        <v>472</v>
      </c>
      <c r="K225" s="390" t="s">
        <v>473</v>
      </c>
      <c r="L225" s="390" t="s">
        <v>474</v>
      </c>
      <c r="M225" s="390" t="s">
        <v>475</v>
      </c>
      <c r="N225" s="390" t="s">
        <v>476</v>
      </c>
      <c r="O225" s="391" t="s">
        <v>287</v>
      </c>
    </row>
    <row r="226" spans="2:15" ht="14.25">
      <c r="B226" s="392" t="s">
        <v>451</v>
      </c>
      <c r="C226" s="393"/>
      <c r="D226" s="393"/>
      <c r="E226" s="393"/>
      <c r="F226" s="393"/>
      <c r="G226" s="393"/>
      <c r="H226" s="394"/>
      <c r="I226" s="393"/>
      <c r="J226" s="393"/>
      <c r="K226" s="393"/>
      <c r="L226" s="393"/>
      <c r="M226" s="409"/>
      <c r="N226" s="409"/>
      <c r="O226" s="410">
        <f>SUM(C226:N226)</f>
        <v>0</v>
      </c>
    </row>
    <row r="227" spans="2:15" ht="14.25">
      <c r="B227" s="392" t="s">
        <v>452</v>
      </c>
      <c r="C227" s="393"/>
      <c r="D227" s="393"/>
      <c r="E227" s="393"/>
      <c r="F227" s="393"/>
      <c r="G227" s="393"/>
      <c r="H227" s="394"/>
      <c r="I227" s="393"/>
      <c r="J227" s="393"/>
      <c r="K227" s="393"/>
      <c r="L227" s="393"/>
      <c r="M227" s="409"/>
      <c r="N227" s="409"/>
      <c r="O227" s="410">
        <f aca="true" t="shared" si="30" ref="O227:O237">SUM(C227:N227)</f>
        <v>0</v>
      </c>
    </row>
    <row r="228" spans="2:15" ht="14.25">
      <c r="B228" s="392" t="s">
        <v>453</v>
      </c>
      <c r="C228" s="393"/>
      <c r="D228" s="393"/>
      <c r="E228" s="393"/>
      <c r="F228" s="393"/>
      <c r="G228" s="393"/>
      <c r="H228" s="394"/>
      <c r="I228" s="393"/>
      <c r="J228" s="393"/>
      <c r="K228" s="393"/>
      <c r="L228" s="393"/>
      <c r="M228" s="409"/>
      <c r="N228" s="409"/>
      <c r="O228" s="410">
        <f t="shared" si="30"/>
        <v>0</v>
      </c>
    </row>
    <row r="229" spans="2:15" ht="14.25">
      <c r="B229" s="392" t="s">
        <v>454</v>
      </c>
      <c r="C229" s="393"/>
      <c r="D229" s="393"/>
      <c r="E229" s="393"/>
      <c r="F229" s="393"/>
      <c r="G229" s="393"/>
      <c r="H229" s="394"/>
      <c r="I229" s="393"/>
      <c r="J229" s="393"/>
      <c r="K229" s="393"/>
      <c r="L229" s="393"/>
      <c r="M229" s="409"/>
      <c r="N229" s="409"/>
      <c r="O229" s="410">
        <f t="shared" si="30"/>
        <v>0</v>
      </c>
    </row>
    <row r="230" spans="2:15" ht="14.25">
      <c r="B230" s="392" t="s">
        <v>455</v>
      </c>
      <c r="C230" s="393"/>
      <c r="D230" s="393"/>
      <c r="E230" s="393"/>
      <c r="F230" s="393"/>
      <c r="G230" s="393"/>
      <c r="H230" s="394"/>
      <c r="I230" s="393"/>
      <c r="J230" s="393"/>
      <c r="K230" s="393"/>
      <c r="L230" s="393"/>
      <c r="M230" s="409"/>
      <c r="N230" s="409"/>
      <c r="O230" s="410">
        <f t="shared" si="30"/>
        <v>0</v>
      </c>
    </row>
    <row r="231" spans="2:15" ht="14.25">
      <c r="B231" s="392" t="s">
        <v>456</v>
      </c>
      <c r="C231" s="393"/>
      <c r="D231" s="393"/>
      <c r="E231" s="393"/>
      <c r="F231" s="393"/>
      <c r="G231" s="393"/>
      <c r="H231" s="394"/>
      <c r="I231" s="393"/>
      <c r="J231" s="393"/>
      <c r="K231" s="393"/>
      <c r="L231" s="393"/>
      <c r="M231" s="409"/>
      <c r="N231" s="409"/>
      <c r="O231" s="410">
        <f t="shared" si="30"/>
        <v>0</v>
      </c>
    </row>
    <row r="232" spans="2:15" ht="14.25">
      <c r="B232" s="392" t="s">
        <v>457</v>
      </c>
      <c r="C232" s="393"/>
      <c r="D232" s="393"/>
      <c r="E232" s="393"/>
      <c r="F232" s="393"/>
      <c r="G232" s="393"/>
      <c r="H232" s="394"/>
      <c r="I232" s="393"/>
      <c r="J232" s="393"/>
      <c r="K232" s="393"/>
      <c r="L232" s="393"/>
      <c r="M232" s="409"/>
      <c r="N232" s="409"/>
      <c r="O232" s="410">
        <f t="shared" si="30"/>
        <v>0</v>
      </c>
    </row>
    <row r="233" spans="2:15" ht="14.25">
      <c r="B233" s="392" t="s">
        <v>458</v>
      </c>
      <c r="C233" s="393"/>
      <c r="D233" s="393"/>
      <c r="E233" s="393"/>
      <c r="F233" s="393"/>
      <c r="G233" s="393"/>
      <c r="H233" s="394"/>
      <c r="I233" s="393"/>
      <c r="J233" s="393"/>
      <c r="K233" s="393"/>
      <c r="L233" s="393"/>
      <c r="M233" s="409"/>
      <c r="N233" s="409"/>
      <c r="O233" s="410">
        <f t="shared" si="30"/>
        <v>0</v>
      </c>
    </row>
    <row r="234" spans="2:15" ht="14.25">
      <c r="B234" s="392" t="s">
        <v>459</v>
      </c>
      <c r="C234" s="393"/>
      <c r="D234" s="393"/>
      <c r="E234" s="393"/>
      <c r="F234" s="393"/>
      <c r="G234" s="393"/>
      <c r="H234" s="394"/>
      <c r="I234" s="393"/>
      <c r="J234" s="393"/>
      <c r="K234" s="393"/>
      <c r="L234" s="393"/>
      <c r="M234" s="409"/>
      <c r="N234" s="409"/>
      <c r="O234" s="410">
        <f t="shared" si="30"/>
        <v>0</v>
      </c>
    </row>
    <row r="235" spans="2:15" ht="14.25">
      <c r="B235" s="392" t="s">
        <v>460</v>
      </c>
      <c r="C235" s="393"/>
      <c r="D235" s="393"/>
      <c r="E235" s="393"/>
      <c r="F235" s="393"/>
      <c r="G235" s="393"/>
      <c r="H235" s="394"/>
      <c r="I235" s="393"/>
      <c r="J235" s="393"/>
      <c r="K235" s="393"/>
      <c r="L235" s="393"/>
      <c r="M235" s="409"/>
      <c r="N235" s="409"/>
      <c r="O235" s="410">
        <f t="shared" si="30"/>
        <v>0</v>
      </c>
    </row>
    <row r="236" spans="2:15" ht="14.25">
      <c r="B236" s="392" t="s">
        <v>461</v>
      </c>
      <c r="C236" s="393"/>
      <c r="D236" s="393"/>
      <c r="E236" s="393"/>
      <c r="F236" s="393"/>
      <c r="G236" s="393"/>
      <c r="H236" s="394"/>
      <c r="I236" s="393"/>
      <c r="J236" s="393"/>
      <c r="K236" s="393"/>
      <c r="L236" s="393"/>
      <c r="M236" s="409"/>
      <c r="N236" s="409"/>
      <c r="O236" s="410">
        <f t="shared" si="30"/>
        <v>0</v>
      </c>
    </row>
    <row r="237" spans="2:15" ht="15" thickBot="1">
      <c r="B237" s="392" t="s">
        <v>462</v>
      </c>
      <c r="C237" s="393"/>
      <c r="D237" s="393"/>
      <c r="E237" s="393"/>
      <c r="F237" s="393"/>
      <c r="G237" s="393"/>
      <c r="H237" s="394"/>
      <c r="I237" s="393"/>
      <c r="J237" s="393"/>
      <c r="K237" s="393"/>
      <c r="L237" s="393"/>
      <c r="M237" s="409"/>
      <c r="N237" s="409"/>
      <c r="O237" s="410">
        <f t="shared" si="30"/>
        <v>0</v>
      </c>
    </row>
    <row r="238" spans="2:15" ht="15" thickBot="1">
      <c r="B238" s="398" t="s">
        <v>120</v>
      </c>
      <c r="C238" s="399">
        <f aca="true" t="shared" si="31" ref="C238:L238">SUM(C226:C237)</f>
        <v>0</v>
      </c>
      <c r="D238" s="399">
        <f t="shared" si="31"/>
        <v>0</v>
      </c>
      <c r="E238" s="399">
        <f t="shared" si="31"/>
        <v>0</v>
      </c>
      <c r="F238" s="399">
        <f t="shared" si="31"/>
        <v>0</v>
      </c>
      <c r="G238" s="399">
        <f t="shared" si="31"/>
        <v>0</v>
      </c>
      <c r="H238" s="399">
        <f t="shared" si="31"/>
        <v>0</v>
      </c>
      <c r="I238" s="399">
        <f t="shared" si="31"/>
        <v>0</v>
      </c>
      <c r="J238" s="399">
        <f t="shared" si="31"/>
        <v>0</v>
      </c>
      <c r="K238" s="399">
        <f t="shared" si="31"/>
        <v>0</v>
      </c>
      <c r="L238" s="399">
        <f t="shared" si="31"/>
        <v>0</v>
      </c>
      <c r="M238" s="399">
        <f>SUM(M226:M237)</f>
        <v>0</v>
      </c>
      <c r="N238" s="399">
        <f>SUM(N226:N237)</f>
        <v>0</v>
      </c>
      <c r="O238" s="400">
        <f>SUM(C238:N238)</f>
        <v>0</v>
      </c>
    </row>
    <row r="239" spans="2:15" ht="28.5">
      <c r="B239" s="401" t="s">
        <v>288</v>
      </c>
      <c r="C239" s="402" t="e">
        <f>C238/60*'Hodinové náklady'!$C$12</f>
        <v>#DIV/0!</v>
      </c>
      <c r="D239" s="402" t="e">
        <f>D238/60*'Hodinové náklady'!$D$12</f>
        <v>#DIV/0!</v>
      </c>
      <c r="E239" s="402" t="e">
        <f>E238/60*'Hodinové náklady'!$E$12</f>
        <v>#DIV/0!</v>
      </c>
      <c r="F239" s="402" t="e">
        <f>F238/60*'Hodinové náklady'!$F$12</f>
        <v>#DIV/0!</v>
      </c>
      <c r="G239" s="402" t="e">
        <f>G238/60*'Hodinové náklady'!$G$12</f>
        <v>#DIV/0!</v>
      </c>
      <c r="H239" s="402" t="e">
        <f>H238/60*'Hodinové náklady'!$H$12</f>
        <v>#DIV/0!</v>
      </c>
      <c r="I239" s="402" t="e">
        <f>I238/60*'Hodinové náklady'!$I$12</f>
        <v>#DIV/0!</v>
      </c>
      <c r="J239" s="402" t="e">
        <f>J238/60*'Hodinové náklady'!$J$12</f>
        <v>#DIV/0!</v>
      </c>
      <c r="K239" s="402" t="e">
        <f>K238/60*'Hodinové náklady'!$K$12</f>
        <v>#DIV/0!</v>
      </c>
      <c r="L239" s="402" t="e">
        <f>L238/60*'Hodinové náklady'!$L$12</f>
        <v>#DIV/0!</v>
      </c>
      <c r="M239" s="402" t="e">
        <f>M238/60*'Hodinové náklady'!$M$12</f>
        <v>#DIV/0!</v>
      </c>
      <c r="N239" s="402">
        <f>N238/60*'Hodinové náklady'!$N$12</f>
        <v>0</v>
      </c>
      <c r="O239" s="403" t="e">
        <f>SUM(C239:N239)</f>
        <v>#DIV/0!</v>
      </c>
    </row>
    <row r="240" spans="2:15" ht="15" thickBot="1">
      <c r="B240" s="404" t="s">
        <v>289</v>
      </c>
      <c r="C240" s="405" t="e">
        <f>C238/60*'Hodinové náklady'!$C$15</f>
        <v>#DIV/0!</v>
      </c>
      <c r="D240" s="405" t="e">
        <f>D238/60*'Hodinové náklady'!$D$15</f>
        <v>#DIV/0!</v>
      </c>
      <c r="E240" s="405" t="e">
        <f>E238/60*'Hodinové náklady'!$E$15</f>
        <v>#DIV/0!</v>
      </c>
      <c r="F240" s="405" t="e">
        <f>F238/60*'Hodinové náklady'!$F$15</f>
        <v>#DIV/0!</v>
      </c>
      <c r="G240" s="405" t="e">
        <f>G238/60*'Hodinové náklady'!$G$15</f>
        <v>#DIV/0!</v>
      </c>
      <c r="H240" s="405" t="e">
        <f>H238/60*'Hodinové náklady'!$H$15</f>
        <v>#DIV/0!</v>
      </c>
      <c r="I240" s="405" t="e">
        <f>I238/60*'Hodinové náklady'!$I$15</f>
        <v>#DIV/0!</v>
      </c>
      <c r="J240" s="405" t="e">
        <f>J238/60*'Hodinové náklady'!$J$15</f>
        <v>#DIV/0!</v>
      </c>
      <c r="K240" s="405" t="e">
        <f>K238/60*'Hodinové náklady'!$K$15</f>
        <v>#DIV/0!</v>
      </c>
      <c r="L240" s="405" t="e">
        <f>L238/60*'Hodinové náklady'!$L$15</f>
        <v>#DIV/0!</v>
      </c>
      <c r="M240" s="405" t="e">
        <f>M238/60*'Hodinové náklady'!$M$15</f>
        <v>#DIV/0!</v>
      </c>
      <c r="N240" s="405" t="e">
        <f>N238/60*'Hodinové náklady'!$N$15</f>
        <v>#DIV/0!</v>
      </c>
      <c r="O240" s="406" t="e">
        <f>SUM(C240:N240)</f>
        <v>#DIV/0!</v>
      </c>
    </row>
    <row r="241" ht="15" thickBot="1"/>
    <row r="242" spans="2:15" ht="42.75">
      <c r="B242" s="389" t="s">
        <v>121</v>
      </c>
      <c r="C242" s="390" t="s">
        <v>465</v>
      </c>
      <c r="D242" s="390" t="s">
        <v>466</v>
      </c>
      <c r="E242" s="390" t="s">
        <v>467</v>
      </c>
      <c r="F242" s="390" t="s">
        <v>468</v>
      </c>
      <c r="G242" s="390" t="s">
        <v>469</v>
      </c>
      <c r="H242" s="390" t="s">
        <v>470</v>
      </c>
      <c r="I242" s="390" t="s">
        <v>471</v>
      </c>
      <c r="J242" s="390" t="s">
        <v>472</v>
      </c>
      <c r="K242" s="390" t="s">
        <v>473</v>
      </c>
      <c r="L242" s="390" t="s">
        <v>474</v>
      </c>
      <c r="M242" s="390" t="s">
        <v>475</v>
      </c>
      <c r="N242" s="390" t="s">
        <v>476</v>
      </c>
      <c r="O242" s="391" t="s">
        <v>287</v>
      </c>
    </row>
    <row r="243" spans="2:15" ht="14.25">
      <c r="B243" s="392" t="s">
        <v>451</v>
      </c>
      <c r="C243" s="393"/>
      <c r="D243" s="393"/>
      <c r="E243" s="393"/>
      <c r="F243" s="393"/>
      <c r="G243" s="393"/>
      <c r="H243" s="394"/>
      <c r="I243" s="393"/>
      <c r="J243" s="393"/>
      <c r="K243" s="393"/>
      <c r="L243" s="393"/>
      <c r="M243" s="409"/>
      <c r="N243" s="409"/>
      <c r="O243" s="410">
        <f>SUM(C243:N243)</f>
        <v>0</v>
      </c>
    </row>
    <row r="244" spans="2:15" ht="14.25">
      <c r="B244" s="392" t="s">
        <v>452</v>
      </c>
      <c r="C244" s="393"/>
      <c r="D244" s="393"/>
      <c r="E244" s="393"/>
      <c r="F244" s="393"/>
      <c r="G244" s="393"/>
      <c r="H244" s="394"/>
      <c r="I244" s="393"/>
      <c r="J244" s="393"/>
      <c r="K244" s="393"/>
      <c r="L244" s="393"/>
      <c r="M244" s="409"/>
      <c r="N244" s="409"/>
      <c r="O244" s="410">
        <f aca="true" t="shared" si="32" ref="O244:O249">SUM(C244:N244)</f>
        <v>0</v>
      </c>
    </row>
    <row r="245" spans="2:15" ht="14.25">
      <c r="B245" s="392" t="s">
        <v>453</v>
      </c>
      <c r="C245" s="393"/>
      <c r="D245" s="393"/>
      <c r="E245" s="393"/>
      <c r="F245" s="393"/>
      <c r="G245" s="393"/>
      <c r="H245" s="394"/>
      <c r="I245" s="393"/>
      <c r="J245" s="393"/>
      <c r="K245" s="393"/>
      <c r="L245" s="393"/>
      <c r="M245" s="409"/>
      <c r="N245" s="409"/>
      <c r="O245" s="410">
        <f t="shared" si="32"/>
        <v>0</v>
      </c>
    </row>
    <row r="246" spans="2:15" ht="14.25">
      <c r="B246" s="392" t="s">
        <v>454</v>
      </c>
      <c r="C246" s="393"/>
      <c r="D246" s="393"/>
      <c r="E246" s="393"/>
      <c r="F246" s="393"/>
      <c r="G246" s="393"/>
      <c r="H246" s="394"/>
      <c r="I246" s="393"/>
      <c r="J246" s="393"/>
      <c r="K246" s="393"/>
      <c r="L246" s="393"/>
      <c r="M246" s="409"/>
      <c r="N246" s="409"/>
      <c r="O246" s="410">
        <f t="shared" si="32"/>
        <v>0</v>
      </c>
    </row>
    <row r="247" spans="2:15" ht="14.25">
      <c r="B247" s="392" t="s">
        <v>455</v>
      </c>
      <c r="C247" s="393"/>
      <c r="D247" s="393"/>
      <c r="E247" s="393"/>
      <c r="F247" s="393"/>
      <c r="G247" s="393"/>
      <c r="H247" s="394"/>
      <c r="I247" s="393"/>
      <c r="J247" s="393"/>
      <c r="K247" s="393"/>
      <c r="L247" s="393"/>
      <c r="M247" s="409"/>
      <c r="N247" s="409"/>
      <c r="O247" s="410">
        <f t="shared" si="32"/>
        <v>0</v>
      </c>
    </row>
    <row r="248" spans="2:15" ht="14.25">
      <c r="B248" s="392" t="s">
        <v>456</v>
      </c>
      <c r="C248" s="393"/>
      <c r="D248" s="393"/>
      <c r="E248" s="393"/>
      <c r="F248" s="393"/>
      <c r="G248" s="393"/>
      <c r="H248" s="394"/>
      <c r="I248" s="393"/>
      <c r="J248" s="393"/>
      <c r="K248" s="393"/>
      <c r="L248" s="393"/>
      <c r="M248" s="409"/>
      <c r="N248" s="409"/>
      <c r="O248" s="410">
        <f t="shared" si="32"/>
        <v>0</v>
      </c>
    </row>
    <row r="249" spans="2:15" ht="15" thickBot="1">
      <c r="B249" s="392" t="s">
        <v>457</v>
      </c>
      <c r="C249" s="393"/>
      <c r="D249" s="393"/>
      <c r="E249" s="393"/>
      <c r="F249" s="393"/>
      <c r="G249" s="393"/>
      <c r="H249" s="394"/>
      <c r="I249" s="393"/>
      <c r="J249" s="393"/>
      <c r="K249" s="393"/>
      <c r="L249" s="393"/>
      <c r="M249" s="409"/>
      <c r="N249" s="409"/>
      <c r="O249" s="410">
        <f t="shared" si="32"/>
        <v>0</v>
      </c>
    </row>
    <row r="250" spans="2:15" ht="15" thickBot="1">
      <c r="B250" s="398" t="s">
        <v>120</v>
      </c>
      <c r="C250" s="399">
        <f aca="true" t="shared" si="33" ref="C250:L250">SUM(C243:C249)</f>
        <v>0</v>
      </c>
      <c r="D250" s="399">
        <f t="shared" si="33"/>
        <v>0</v>
      </c>
      <c r="E250" s="399">
        <f t="shared" si="33"/>
        <v>0</v>
      </c>
      <c r="F250" s="399">
        <f t="shared" si="33"/>
        <v>0</v>
      </c>
      <c r="G250" s="399">
        <f t="shared" si="33"/>
        <v>0</v>
      </c>
      <c r="H250" s="399">
        <f t="shared" si="33"/>
        <v>0</v>
      </c>
      <c r="I250" s="399">
        <f t="shared" si="33"/>
        <v>0</v>
      </c>
      <c r="J250" s="399">
        <f t="shared" si="33"/>
        <v>0</v>
      </c>
      <c r="K250" s="399">
        <f t="shared" si="33"/>
        <v>0</v>
      </c>
      <c r="L250" s="399">
        <f t="shared" si="33"/>
        <v>0</v>
      </c>
      <c r="M250" s="399">
        <f>SUM(M243:M249)</f>
        <v>0</v>
      </c>
      <c r="N250" s="399">
        <f>SUM(N243:N249)</f>
        <v>0</v>
      </c>
      <c r="O250" s="400">
        <f>SUM(C250:N250)</f>
        <v>0</v>
      </c>
    </row>
    <row r="251" spans="2:15" ht="28.5">
      <c r="B251" s="401" t="s">
        <v>288</v>
      </c>
      <c r="C251" s="402" t="e">
        <f>C250/60*'Hodinové náklady'!$C$12</f>
        <v>#DIV/0!</v>
      </c>
      <c r="D251" s="402" t="e">
        <f>D250/60*'Hodinové náklady'!$D$12</f>
        <v>#DIV/0!</v>
      </c>
      <c r="E251" s="402" t="e">
        <f>E250/60*'Hodinové náklady'!$E$12</f>
        <v>#DIV/0!</v>
      </c>
      <c r="F251" s="402" t="e">
        <f>F250/60*'Hodinové náklady'!$F$12</f>
        <v>#DIV/0!</v>
      </c>
      <c r="G251" s="402" t="e">
        <f>G250/60*'Hodinové náklady'!$G$12</f>
        <v>#DIV/0!</v>
      </c>
      <c r="H251" s="402" t="e">
        <f>H250/60*'Hodinové náklady'!$H$12</f>
        <v>#DIV/0!</v>
      </c>
      <c r="I251" s="402" t="e">
        <f>I250/60*'Hodinové náklady'!$I$12</f>
        <v>#DIV/0!</v>
      </c>
      <c r="J251" s="402" t="e">
        <f>J250/60*'Hodinové náklady'!$J$12</f>
        <v>#DIV/0!</v>
      </c>
      <c r="K251" s="402" t="e">
        <f>K250/60*'Hodinové náklady'!$K$12</f>
        <v>#DIV/0!</v>
      </c>
      <c r="L251" s="402" t="e">
        <f>L250/60*'Hodinové náklady'!$L$12</f>
        <v>#DIV/0!</v>
      </c>
      <c r="M251" s="402" t="e">
        <f>M250/60*'Hodinové náklady'!$M$12</f>
        <v>#DIV/0!</v>
      </c>
      <c r="N251" s="402">
        <f>N250/60*'Hodinové náklady'!$N$12</f>
        <v>0</v>
      </c>
      <c r="O251" s="403" t="e">
        <f>SUM(C251:N251)</f>
        <v>#DIV/0!</v>
      </c>
    </row>
    <row r="252" spans="2:15" ht="15" thickBot="1">
      <c r="B252" s="404" t="s">
        <v>289</v>
      </c>
      <c r="C252" s="405" t="e">
        <f>C250/60*'Hodinové náklady'!$C$15</f>
        <v>#DIV/0!</v>
      </c>
      <c r="D252" s="405" t="e">
        <f>D250/60*'Hodinové náklady'!$D$15</f>
        <v>#DIV/0!</v>
      </c>
      <c r="E252" s="405" t="e">
        <f>E250/60*'Hodinové náklady'!$E$15</f>
        <v>#DIV/0!</v>
      </c>
      <c r="F252" s="405" t="e">
        <f>F250/60*'Hodinové náklady'!$F$15</f>
        <v>#DIV/0!</v>
      </c>
      <c r="G252" s="405" t="e">
        <f>G250/60*'Hodinové náklady'!$G$15</f>
        <v>#DIV/0!</v>
      </c>
      <c r="H252" s="405" t="e">
        <f>H250/60*'Hodinové náklady'!$H$15</f>
        <v>#DIV/0!</v>
      </c>
      <c r="I252" s="405" t="e">
        <f>I250/60*'Hodinové náklady'!$I$15</f>
        <v>#DIV/0!</v>
      </c>
      <c r="J252" s="405" t="e">
        <f>J250/60*'Hodinové náklady'!$J$15</f>
        <v>#DIV/0!</v>
      </c>
      <c r="K252" s="405" t="e">
        <f>K250/60*'Hodinové náklady'!$K$15</f>
        <v>#DIV/0!</v>
      </c>
      <c r="L252" s="405" t="e">
        <f>L250/60*'Hodinové náklady'!$L$15</f>
        <v>#DIV/0!</v>
      </c>
      <c r="M252" s="405" t="e">
        <f>M250/60*'Hodinové náklady'!$M$15</f>
        <v>#DIV/0!</v>
      </c>
      <c r="N252" s="405" t="e">
        <f>N250/60*'Hodinové náklady'!$N$15</f>
        <v>#DIV/0!</v>
      </c>
      <c r="O252" s="406" t="e">
        <f>SUM(C252:N252)</f>
        <v>#DIV/0!</v>
      </c>
    </row>
    <row r="253" ht="14.25">
      <c r="H253" s="411"/>
    </row>
    <row r="254" ht="14.25">
      <c r="H254" s="411"/>
    </row>
    <row r="255" ht="15.75">
      <c r="B255" s="412" t="s">
        <v>122</v>
      </c>
    </row>
    <row r="256" ht="15" thickBot="1"/>
    <row r="257" spans="2:15" ht="42.75">
      <c r="B257" s="389" t="s">
        <v>123</v>
      </c>
      <c r="C257" s="390" t="s">
        <v>465</v>
      </c>
      <c r="D257" s="390" t="s">
        <v>466</v>
      </c>
      <c r="E257" s="390" t="s">
        <v>467</v>
      </c>
      <c r="F257" s="390" t="s">
        <v>468</v>
      </c>
      <c r="G257" s="390" t="s">
        <v>469</v>
      </c>
      <c r="H257" s="390" t="s">
        <v>470</v>
      </c>
      <c r="I257" s="390" t="s">
        <v>471</v>
      </c>
      <c r="J257" s="390" t="s">
        <v>472</v>
      </c>
      <c r="K257" s="390" t="s">
        <v>473</v>
      </c>
      <c r="L257" s="390" t="s">
        <v>474</v>
      </c>
      <c r="M257" s="390" t="s">
        <v>475</v>
      </c>
      <c r="N257" s="390" t="s">
        <v>476</v>
      </c>
      <c r="O257" s="391" t="s">
        <v>287</v>
      </c>
    </row>
    <row r="258" spans="2:15" ht="14.25">
      <c r="B258" s="392" t="s">
        <v>451</v>
      </c>
      <c r="C258" s="393"/>
      <c r="D258" s="393"/>
      <c r="E258" s="393"/>
      <c r="F258" s="393"/>
      <c r="G258" s="393"/>
      <c r="H258" s="393"/>
      <c r="I258" s="393"/>
      <c r="J258" s="393"/>
      <c r="K258" s="393"/>
      <c r="L258" s="393"/>
      <c r="M258" s="393"/>
      <c r="N258" s="393"/>
      <c r="O258" s="410">
        <f aca="true" t="shared" si="34" ref="O258:O265">SUM(C258:N258)</f>
        <v>0</v>
      </c>
    </row>
    <row r="259" spans="2:15" ht="14.25">
      <c r="B259" s="392" t="s">
        <v>452</v>
      </c>
      <c r="C259" s="393"/>
      <c r="D259" s="393"/>
      <c r="E259" s="393"/>
      <c r="F259" s="393"/>
      <c r="G259" s="393"/>
      <c r="H259" s="394"/>
      <c r="I259" s="393"/>
      <c r="J259" s="393"/>
      <c r="K259" s="393"/>
      <c r="L259" s="393"/>
      <c r="M259" s="393"/>
      <c r="N259" s="393"/>
      <c r="O259" s="410">
        <f t="shared" si="34"/>
        <v>0</v>
      </c>
    </row>
    <row r="260" spans="2:15" ht="14.25">
      <c r="B260" s="392" t="s">
        <v>453</v>
      </c>
      <c r="C260" s="393"/>
      <c r="D260" s="393"/>
      <c r="E260" s="393"/>
      <c r="F260" s="393"/>
      <c r="G260" s="393"/>
      <c r="H260" s="394"/>
      <c r="I260" s="393"/>
      <c r="J260" s="393"/>
      <c r="K260" s="393"/>
      <c r="L260" s="393"/>
      <c r="M260" s="393"/>
      <c r="N260" s="393"/>
      <c r="O260" s="410">
        <f t="shared" si="34"/>
        <v>0</v>
      </c>
    </row>
    <row r="261" spans="2:15" ht="14.25">
      <c r="B261" s="392" t="s">
        <v>454</v>
      </c>
      <c r="C261" s="393"/>
      <c r="D261" s="393"/>
      <c r="E261" s="393"/>
      <c r="F261" s="393"/>
      <c r="G261" s="393"/>
      <c r="H261" s="394"/>
      <c r="I261" s="393"/>
      <c r="J261" s="393"/>
      <c r="K261" s="393"/>
      <c r="L261" s="393"/>
      <c r="M261" s="393"/>
      <c r="N261" s="393"/>
      <c r="O261" s="410">
        <f t="shared" si="34"/>
        <v>0</v>
      </c>
    </row>
    <row r="262" spans="2:15" ht="15" thickBot="1">
      <c r="B262" s="392" t="s">
        <v>455</v>
      </c>
      <c r="C262" s="393"/>
      <c r="D262" s="393"/>
      <c r="E262" s="393"/>
      <c r="F262" s="393"/>
      <c r="G262" s="393"/>
      <c r="H262" s="394"/>
      <c r="I262" s="393"/>
      <c r="J262" s="393"/>
      <c r="K262" s="393"/>
      <c r="L262" s="393"/>
      <c r="M262" s="393"/>
      <c r="N262" s="393"/>
      <c r="O262" s="410">
        <f t="shared" si="34"/>
        <v>0</v>
      </c>
    </row>
    <row r="263" spans="2:15" ht="15" thickBot="1">
      <c r="B263" s="398" t="s">
        <v>120</v>
      </c>
      <c r="C263" s="399">
        <f aca="true" t="shared" si="35" ref="C263:L263">SUM(C258:C262)</f>
        <v>0</v>
      </c>
      <c r="D263" s="399">
        <f t="shared" si="35"/>
        <v>0</v>
      </c>
      <c r="E263" s="399">
        <f t="shared" si="35"/>
        <v>0</v>
      </c>
      <c r="F263" s="399">
        <f t="shared" si="35"/>
        <v>0</v>
      </c>
      <c r="G263" s="399">
        <f t="shared" si="35"/>
        <v>0</v>
      </c>
      <c r="H263" s="399">
        <f t="shared" si="35"/>
        <v>0</v>
      </c>
      <c r="I263" s="399">
        <f t="shared" si="35"/>
        <v>0</v>
      </c>
      <c r="J263" s="399">
        <f t="shared" si="35"/>
        <v>0</v>
      </c>
      <c r="K263" s="399">
        <f t="shared" si="35"/>
        <v>0</v>
      </c>
      <c r="L263" s="399">
        <f t="shared" si="35"/>
        <v>0</v>
      </c>
      <c r="M263" s="399">
        <f>SUM(M258:M262)</f>
        <v>0</v>
      </c>
      <c r="N263" s="399">
        <f>SUM(N258:N262)</f>
        <v>0</v>
      </c>
      <c r="O263" s="400">
        <f t="shared" si="34"/>
        <v>0</v>
      </c>
    </row>
    <row r="264" spans="2:15" ht="28.5">
      <c r="B264" s="401" t="s">
        <v>288</v>
      </c>
      <c r="C264" s="402" t="e">
        <f>C263*'Hodinové náklady'!$C$12</f>
        <v>#DIV/0!</v>
      </c>
      <c r="D264" s="402" t="e">
        <f>D263*'Hodinové náklady'!$D$12</f>
        <v>#DIV/0!</v>
      </c>
      <c r="E264" s="402" t="e">
        <f>E263*'Hodinové náklady'!$E$12</f>
        <v>#DIV/0!</v>
      </c>
      <c r="F264" s="402" t="e">
        <f>F263*'Hodinové náklady'!$F$12</f>
        <v>#DIV/0!</v>
      </c>
      <c r="G264" s="402" t="e">
        <f>G263*'Hodinové náklady'!$G$12</f>
        <v>#DIV/0!</v>
      </c>
      <c r="H264" s="402" t="e">
        <f>H263*'Hodinové náklady'!H12</f>
        <v>#DIV/0!</v>
      </c>
      <c r="I264" s="402" t="e">
        <f>I263*'Hodinové náklady'!$I$12</f>
        <v>#DIV/0!</v>
      </c>
      <c r="J264" s="402" t="e">
        <f>J263*'Hodinové náklady'!$J$12</f>
        <v>#DIV/0!</v>
      </c>
      <c r="K264" s="402" t="e">
        <f>K263*'Hodinové náklady'!$K$12</f>
        <v>#DIV/0!</v>
      </c>
      <c r="L264" s="402" t="e">
        <f>L263*'Hodinové náklady'!$L$12</f>
        <v>#DIV/0!</v>
      </c>
      <c r="M264" s="402" t="e">
        <f>M263*'Hodinové náklady'!$M$12</f>
        <v>#DIV/0!</v>
      </c>
      <c r="N264" s="402">
        <f>N263*'Hodinové náklady'!$N$12</f>
        <v>0</v>
      </c>
      <c r="O264" s="403" t="e">
        <f t="shared" si="34"/>
        <v>#DIV/0!</v>
      </c>
    </row>
    <row r="265" spans="2:15" ht="15" thickBot="1">
      <c r="B265" s="404" t="s">
        <v>289</v>
      </c>
      <c r="C265" s="405" t="e">
        <f>C263*'Hodinové náklady'!$C$15</f>
        <v>#DIV/0!</v>
      </c>
      <c r="D265" s="405" t="e">
        <f>D263*'Hodinové náklady'!$D$15</f>
        <v>#DIV/0!</v>
      </c>
      <c r="E265" s="405" t="e">
        <f>E263*'Hodinové náklady'!$E$15</f>
        <v>#DIV/0!</v>
      </c>
      <c r="F265" s="405" t="e">
        <f>F263*'Hodinové náklady'!$F$15</f>
        <v>#DIV/0!</v>
      </c>
      <c r="G265" s="405" t="e">
        <f>G263*'Hodinové náklady'!$G$15</f>
        <v>#DIV/0!</v>
      </c>
      <c r="H265" s="405" t="e">
        <f>H263*'Hodinové náklady'!H15</f>
        <v>#DIV/0!</v>
      </c>
      <c r="I265" s="405" t="e">
        <f>I263*'Hodinové náklady'!$I$15</f>
        <v>#DIV/0!</v>
      </c>
      <c r="J265" s="405" t="e">
        <f>J263*'Hodinové náklady'!$J$15</f>
        <v>#DIV/0!</v>
      </c>
      <c r="K265" s="405" t="e">
        <f>K263*'Hodinové náklady'!$K$15</f>
        <v>#DIV/0!</v>
      </c>
      <c r="L265" s="405" t="e">
        <f>L263*'Hodinové náklady'!$L$15</f>
        <v>#DIV/0!</v>
      </c>
      <c r="M265" s="405" t="e">
        <f>M263*'Hodinové náklady'!$M$15</f>
        <v>#DIV/0!</v>
      </c>
      <c r="N265" s="405" t="e">
        <f>N263*'Hodinové náklady'!$N$15</f>
        <v>#DIV/0!</v>
      </c>
      <c r="O265" s="406" t="e">
        <f t="shared" si="34"/>
        <v>#DIV/0!</v>
      </c>
    </row>
    <row r="266" ht="14.25">
      <c r="H266" s="411"/>
    </row>
    <row r="267" ht="14.25">
      <c r="H267" s="411"/>
    </row>
    <row r="268" ht="15.75">
      <c r="B268" s="412" t="s">
        <v>427</v>
      </c>
    </row>
    <row r="269" ht="15" thickBot="1"/>
    <row r="270" spans="2:15" ht="42.75">
      <c r="B270" s="389" t="s">
        <v>160</v>
      </c>
      <c r="C270" s="390" t="s">
        <v>465</v>
      </c>
      <c r="D270" s="390" t="s">
        <v>466</v>
      </c>
      <c r="E270" s="390" t="s">
        <v>467</v>
      </c>
      <c r="F270" s="390" t="s">
        <v>468</v>
      </c>
      <c r="G270" s="390" t="s">
        <v>469</v>
      </c>
      <c r="H270" s="390" t="s">
        <v>470</v>
      </c>
      <c r="I270" s="390" t="s">
        <v>471</v>
      </c>
      <c r="J270" s="390" t="s">
        <v>472</v>
      </c>
      <c r="K270" s="390" t="s">
        <v>473</v>
      </c>
      <c r="L270" s="390" t="s">
        <v>474</v>
      </c>
      <c r="M270" s="390" t="s">
        <v>475</v>
      </c>
      <c r="N270" s="390" t="s">
        <v>476</v>
      </c>
      <c r="O270" s="391" t="s">
        <v>287</v>
      </c>
    </row>
    <row r="271" spans="2:15" ht="14.25">
      <c r="B271" s="392" t="s">
        <v>451</v>
      </c>
      <c r="C271" s="393"/>
      <c r="D271" s="393"/>
      <c r="E271" s="393"/>
      <c r="F271" s="393"/>
      <c r="G271" s="393"/>
      <c r="H271" s="394"/>
      <c r="I271" s="393"/>
      <c r="J271" s="393"/>
      <c r="K271" s="393"/>
      <c r="L271" s="393"/>
      <c r="M271" s="409"/>
      <c r="N271" s="409"/>
      <c r="O271" s="410">
        <f aca="true" t="shared" si="36" ref="O271:O279">SUM(C271:N271)</f>
        <v>0</v>
      </c>
    </row>
    <row r="272" spans="2:15" ht="14.25">
      <c r="B272" s="392" t="s">
        <v>452</v>
      </c>
      <c r="C272" s="393"/>
      <c r="D272" s="393"/>
      <c r="E272" s="393"/>
      <c r="F272" s="393"/>
      <c r="G272" s="393"/>
      <c r="H272" s="394"/>
      <c r="I272" s="393"/>
      <c r="J272" s="393"/>
      <c r="K272" s="393"/>
      <c r="L272" s="393"/>
      <c r="M272" s="409"/>
      <c r="N272" s="409"/>
      <c r="O272" s="410">
        <f t="shared" si="36"/>
        <v>0</v>
      </c>
    </row>
    <row r="273" spans="2:15" ht="14.25">
      <c r="B273" s="392" t="s">
        <v>453</v>
      </c>
      <c r="C273" s="393"/>
      <c r="D273" s="393"/>
      <c r="E273" s="393"/>
      <c r="F273" s="393"/>
      <c r="G273" s="393"/>
      <c r="H273" s="394"/>
      <c r="I273" s="393"/>
      <c r="J273" s="393"/>
      <c r="K273" s="393"/>
      <c r="L273" s="393"/>
      <c r="M273" s="409"/>
      <c r="N273" s="409"/>
      <c r="O273" s="410">
        <f t="shared" si="36"/>
        <v>0</v>
      </c>
    </row>
    <row r="274" spans="2:15" ht="14.25">
      <c r="B274" s="392" t="s">
        <v>454</v>
      </c>
      <c r="C274" s="393"/>
      <c r="D274" s="393"/>
      <c r="E274" s="393"/>
      <c r="F274" s="393"/>
      <c r="G274" s="393"/>
      <c r="H274" s="394"/>
      <c r="I274" s="393"/>
      <c r="J274" s="393"/>
      <c r="K274" s="393"/>
      <c r="L274" s="393"/>
      <c r="M274" s="409"/>
      <c r="N274" s="409"/>
      <c r="O274" s="410">
        <f t="shared" si="36"/>
        <v>0</v>
      </c>
    </row>
    <row r="275" spans="2:15" ht="14.25">
      <c r="B275" s="392" t="s">
        <v>455</v>
      </c>
      <c r="C275" s="393"/>
      <c r="D275" s="393"/>
      <c r="E275" s="393"/>
      <c r="F275" s="393"/>
      <c r="G275" s="393"/>
      <c r="H275" s="394"/>
      <c r="I275" s="393"/>
      <c r="J275" s="393"/>
      <c r="K275" s="393"/>
      <c r="L275" s="393"/>
      <c r="M275" s="409"/>
      <c r="N275" s="409"/>
      <c r="O275" s="410">
        <f t="shared" si="36"/>
        <v>0</v>
      </c>
    </row>
    <row r="276" spans="2:15" ht="15" thickBot="1">
      <c r="B276" s="392" t="s">
        <v>456</v>
      </c>
      <c r="C276" s="393"/>
      <c r="D276" s="393"/>
      <c r="E276" s="393"/>
      <c r="F276" s="393"/>
      <c r="G276" s="393"/>
      <c r="H276" s="394"/>
      <c r="I276" s="393"/>
      <c r="J276" s="393"/>
      <c r="K276" s="393"/>
      <c r="L276" s="393"/>
      <c r="M276" s="409"/>
      <c r="N276" s="409"/>
      <c r="O276" s="410">
        <f t="shared" si="36"/>
        <v>0</v>
      </c>
    </row>
    <row r="277" spans="2:15" ht="15" thickBot="1">
      <c r="B277" s="398" t="s">
        <v>287</v>
      </c>
      <c r="C277" s="399">
        <f aca="true" t="shared" si="37" ref="C277:N277">SUM(C271:C276)</f>
        <v>0</v>
      </c>
      <c r="D277" s="399">
        <f t="shared" si="37"/>
        <v>0</v>
      </c>
      <c r="E277" s="399">
        <f t="shared" si="37"/>
        <v>0</v>
      </c>
      <c r="F277" s="399">
        <f t="shared" si="37"/>
        <v>0</v>
      </c>
      <c r="G277" s="399">
        <f t="shared" si="37"/>
        <v>0</v>
      </c>
      <c r="H277" s="399">
        <f t="shared" si="37"/>
        <v>0</v>
      </c>
      <c r="I277" s="399">
        <f t="shared" si="37"/>
        <v>0</v>
      </c>
      <c r="J277" s="399">
        <f t="shared" si="37"/>
        <v>0</v>
      </c>
      <c r="K277" s="399">
        <f t="shared" si="37"/>
        <v>0</v>
      </c>
      <c r="L277" s="399">
        <f t="shared" si="37"/>
        <v>0</v>
      </c>
      <c r="M277" s="399">
        <f t="shared" si="37"/>
        <v>0</v>
      </c>
      <c r="N277" s="399">
        <f t="shared" si="37"/>
        <v>0</v>
      </c>
      <c r="O277" s="400">
        <f t="shared" si="36"/>
        <v>0</v>
      </c>
    </row>
    <row r="278" spans="2:15" ht="28.5">
      <c r="B278" s="401" t="s">
        <v>288</v>
      </c>
      <c r="C278" s="402" t="e">
        <f>C277*'Hodinové náklady'!$C$12</f>
        <v>#DIV/0!</v>
      </c>
      <c r="D278" s="402" t="e">
        <f>D277*'Hodinové náklady'!$D$12</f>
        <v>#DIV/0!</v>
      </c>
      <c r="E278" s="402" t="e">
        <f>E277*'Hodinové náklady'!$E$12</f>
        <v>#DIV/0!</v>
      </c>
      <c r="F278" s="402" t="e">
        <f>F277*'Hodinové náklady'!$F$12</f>
        <v>#DIV/0!</v>
      </c>
      <c r="G278" s="402" t="e">
        <f>G277*'Hodinové náklady'!$G$12</f>
        <v>#DIV/0!</v>
      </c>
      <c r="H278" s="402" t="e">
        <f>H277*'Hodinové náklady'!$H$12</f>
        <v>#DIV/0!</v>
      </c>
      <c r="I278" s="402" t="e">
        <f>I277*'Hodinové náklady'!$I$12</f>
        <v>#DIV/0!</v>
      </c>
      <c r="J278" s="402" t="e">
        <f>J277*'Hodinové náklady'!$J$12</f>
        <v>#DIV/0!</v>
      </c>
      <c r="K278" s="402" t="e">
        <f>K277*'Hodinové náklady'!$K$12</f>
        <v>#DIV/0!</v>
      </c>
      <c r="L278" s="402" t="e">
        <f>L277*'Hodinové náklady'!$L$12</f>
        <v>#DIV/0!</v>
      </c>
      <c r="M278" s="402" t="e">
        <f>M277*'Hodinové náklady'!$M$12</f>
        <v>#DIV/0!</v>
      </c>
      <c r="N278" s="402">
        <f>N277*'Hodinové náklady'!$N$12</f>
        <v>0</v>
      </c>
      <c r="O278" s="403" t="e">
        <f t="shared" si="36"/>
        <v>#DIV/0!</v>
      </c>
    </row>
    <row r="279" spans="2:15" ht="15" thickBot="1">
      <c r="B279" s="404" t="s">
        <v>289</v>
      </c>
      <c r="C279" s="405" t="e">
        <f>C277*'Hodinové náklady'!$C$15</f>
        <v>#DIV/0!</v>
      </c>
      <c r="D279" s="405" t="e">
        <f>D277*'Hodinové náklady'!$D$15</f>
        <v>#DIV/0!</v>
      </c>
      <c r="E279" s="405" t="e">
        <f>E277*'Hodinové náklady'!$E$15</f>
        <v>#DIV/0!</v>
      </c>
      <c r="F279" s="405" t="e">
        <f>F277*'Hodinové náklady'!$F$15</f>
        <v>#DIV/0!</v>
      </c>
      <c r="G279" s="405" t="e">
        <f>G277*'Hodinové náklady'!$G$15</f>
        <v>#DIV/0!</v>
      </c>
      <c r="H279" s="405" t="e">
        <f>H277*'Hodinové náklady'!$H$15</f>
        <v>#DIV/0!</v>
      </c>
      <c r="I279" s="405" t="e">
        <f>I277*'Hodinové náklady'!$I$15</f>
        <v>#DIV/0!</v>
      </c>
      <c r="J279" s="405" t="e">
        <f>J277*'Hodinové náklady'!$J$15</f>
        <v>#DIV/0!</v>
      </c>
      <c r="K279" s="405" t="e">
        <f>K277*'Hodinové náklady'!$K$15</f>
        <v>#DIV/0!</v>
      </c>
      <c r="L279" s="405" t="e">
        <f>L277*'Hodinové náklady'!$L$15</f>
        <v>#DIV/0!</v>
      </c>
      <c r="M279" s="405" t="e">
        <f>M277*'Hodinové náklady'!$M$15</f>
        <v>#DIV/0!</v>
      </c>
      <c r="N279" s="405" t="e">
        <f>N277*'Hodinové náklady'!$N$15</f>
        <v>#DIV/0!</v>
      </c>
      <c r="O279" s="406" t="e">
        <f t="shared" si="36"/>
        <v>#DIV/0!</v>
      </c>
    </row>
    <row r="280" ht="15" thickBot="1"/>
    <row r="281" spans="2:15" ht="42.75">
      <c r="B281" s="389" t="s">
        <v>432</v>
      </c>
      <c r="C281" s="390" t="s">
        <v>465</v>
      </c>
      <c r="D281" s="390" t="s">
        <v>466</v>
      </c>
      <c r="E281" s="390" t="s">
        <v>467</v>
      </c>
      <c r="F281" s="390" t="s">
        <v>468</v>
      </c>
      <c r="G281" s="390" t="s">
        <v>469</v>
      </c>
      <c r="H281" s="390" t="s">
        <v>470</v>
      </c>
      <c r="I281" s="390" t="s">
        <v>471</v>
      </c>
      <c r="J281" s="390" t="s">
        <v>472</v>
      </c>
      <c r="K281" s="390" t="s">
        <v>473</v>
      </c>
      <c r="L281" s="390" t="s">
        <v>474</v>
      </c>
      <c r="M281" s="390" t="s">
        <v>475</v>
      </c>
      <c r="N281" s="390" t="s">
        <v>476</v>
      </c>
      <c r="O281" s="391" t="s">
        <v>287</v>
      </c>
    </row>
    <row r="282" spans="2:15" ht="14.25">
      <c r="B282" s="392" t="s">
        <v>451</v>
      </c>
      <c r="C282" s="393"/>
      <c r="D282" s="393"/>
      <c r="E282" s="393"/>
      <c r="F282" s="393"/>
      <c r="G282" s="393"/>
      <c r="H282" s="394"/>
      <c r="I282" s="393"/>
      <c r="J282" s="393"/>
      <c r="K282" s="393"/>
      <c r="L282" s="393"/>
      <c r="M282" s="409"/>
      <c r="N282" s="409"/>
      <c r="O282" s="410">
        <f aca="true" t="shared" si="38" ref="O282:O290">SUM(C282:N282)</f>
        <v>0</v>
      </c>
    </row>
    <row r="283" spans="2:15" ht="14.25">
      <c r="B283" s="392" t="s">
        <v>452</v>
      </c>
      <c r="C283" s="393"/>
      <c r="D283" s="393"/>
      <c r="E283" s="393"/>
      <c r="F283" s="393"/>
      <c r="G283" s="393"/>
      <c r="H283" s="394"/>
      <c r="I283" s="393"/>
      <c r="J283" s="393"/>
      <c r="K283" s="393"/>
      <c r="L283" s="393"/>
      <c r="M283" s="409"/>
      <c r="N283" s="409"/>
      <c r="O283" s="410">
        <f t="shared" si="38"/>
        <v>0</v>
      </c>
    </row>
    <row r="284" spans="2:15" ht="14.25">
      <c r="B284" s="392" t="s">
        <v>453</v>
      </c>
      <c r="C284" s="393"/>
      <c r="D284" s="393"/>
      <c r="E284" s="393"/>
      <c r="F284" s="393"/>
      <c r="G284" s="393"/>
      <c r="H284" s="394"/>
      <c r="I284" s="393"/>
      <c r="J284" s="393"/>
      <c r="K284" s="393"/>
      <c r="L284" s="393"/>
      <c r="M284" s="409"/>
      <c r="N284" s="409"/>
      <c r="O284" s="410">
        <f t="shared" si="38"/>
        <v>0</v>
      </c>
    </row>
    <row r="285" spans="2:15" ht="14.25">
      <c r="B285" s="392" t="s">
        <v>454</v>
      </c>
      <c r="C285" s="393"/>
      <c r="D285" s="393"/>
      <c r="E285" s="393"/>
      <c r="F285" s="393"/>
      <c r="G285" s="393"/>
      <c r="H285" s="394"/>
      <c r="I285" s="393"/>
      <c r="J285" s="393"/>
      <c r="K285" s="393"/>
      <c r="L285" s="393"/>
      <c r="M285" s="409"/>
      <c r="N285" s="409"/>
      <c r="O285" s="410">
        <f t="shared" si="38"/>
        <v>0</v>
      </c>
    </row>
    <row r="286" spans="2:15" ht="14.25">
      <c r="B286" s="392" t="s">
        <v>455</v>
      </c>
      <c r="C286" s="393"/>
      <c r="D286" s="393"/>
      <c r="E286" s="393"/>
      <c r="F286" s="393"/>
      <c r="G286" s="393"/>
      <c r="H286" s="394"/>
      <c r="I286" s="393"/>
      <c r="J286" s="393"/>
      <c r="K286" s="393"/>
      <c r="L286" s="393"/>
      <c r="M286" s="409"/>
      <c r="N286" s="409"/>
      <c r="O286" s="410">
        <f t="shared" si="38"/>
        <v>0</v>
      </c>
    </row>
    <row r="287" spans="2:15" ht="15" thickBot="1">
      <c r="B287" s="392" t="s">
        <v>456</v>
      </c>
      <c r="C287" s="393"/>
      <c r="D287" s="393"/>
      <c r="E287" s="393"/>
      <c r="F287" s="393"/>
      <c r="G287" s="393"/>
      <c r="H287" s="394"/>
      <c r="I287" s="393"/>
      <c r="J287" s="393"/>
      <c r="K287" s="393"/>
      <c r="L287" s="393"/>
      <c r="M287" s="409"/>
      <c r="N287" s="409"/>
      <c r="O287" s="410">
        <f t="shared" si="38"/>
        <v>0</v>
      </c>
    </row>
    <row r="288" spans="2:15" ht="15" thickBot="1">
      <c r="B288" s="398" t="s">
        <v>287</v>
      </c>
      <c r="C288" s="399">
        <f aca="true" t="shared" si="39" ref="C288:N288">SUM(C282:C287)</f>
        <v>0</v>
      </c>
      <c r="D288" s="399">
        <f t="shared" si="39"/>
        <v>0</v>
      </c>
      <c r="E288" s="399">
        <f t="shared" si="39"/>
        <v>0</v>
      </c>
      <c r="F288" s="399">
        <f t="shared" si="39"/>
        <v>0</v>
      </c>
      <c r="G288" s="399">
        <f t="shared" si="39"/>
        <v>0</v>
      </c>
      <c r="H288" s="399">
        <f t="shared" si="39"/>
        <v>0</v>
      </c>
      <c r="I288" s="399">
        <f t="shared" si="39"/>
        <v>0</v>
      </c>
      <c r="J288" s="399">
        <f t="shared" si="39"/>
        <v>0</v>
      </c>
      <c r="K288" s="399">
        <f t="shared" si="39"/>
        <v>0</v>
      </c>
      <c r="L288" s="399">
        <f t="shared" si="39"/>
        <v>0</v>
      </c>
      <c r="M288" s="399">
        <f t="shared" si="39"/>
        <v>0</v>
      </c>
      <c r="N288" s="399">
        <f t="shared" si="39"/>
        <v>0</v>
      </c>
      <c r="O288" s="400">
        <f t="shared" si="38"/>
        <v>0</v>
      </c>
    </row>
    <row r="289" spans="2:15" ht="28.5">
      <c r="B289" s="401" t="s">
        <v>288</v>
      </c>
      <c r="C289" s="402" t="e">
        <f>C288*'Hodinové náklady'!$C$12</f>
        <v>#DIV/0!</v>
      </c>
      <c r="D289" s="402" t="e">
        <f>D288*'Hodinové náklady'!$D$12</f>
        <v>#DIV/0!</v>
      </c>
      <c r="E289" s="402" t="e">
        <f>E288*'Hodinové náklady'!$E$12</f>
        <v>#DIV/0!</v>
      </c>
      <c r="F289" s="402" t="e">
        <f>F288*'Hodinové náklady'!$F$12</f>
        <v>#DIV/0!</v>
      </c>
      <c r="G289" s="402" t="e">
        <f>G288*'Hodinové náklady'!$G$12</f>
        <v>#DIV/0!</v>
      </c>
      <c r="H289" s="402" t="e">
        <f>H288*'Hodinové náklady'!$H$12</f>
        <v>#DIV/0!</v>
      </c>
      <c r="I289" s="402" t="e">
        <f>I288*'Hodinové náklady'!$I$12</f>
        <v>#DIV/0!</v>
      </c>
      <c r="J289" s="402" t="e">
        <f>J288*'Hodinové náklady'!$J$12</f>
        <v>#DIV/0!</v>
      </c>
      <c r="K289" s="402" t="e">
        <f>K288*'Hodinové náklady'!$K$12</f>
        <v>#DIV/0!</v>
      </c>
      <c r="L289" s="402" t="e">
        <f>L288*'Hodinové náklady'!$L$12</f>
        <v>#DIV/0!</v>
      </c>
      <c r="M289" s="402" t="e">
        <f>M288*'Hodinové náklady'!$M$12</f>
        <v>#DIV/0!</v>
      </c>
      <c r="N289" s="402">
        <f>N288*'Hodinové náklady'!$N$12</f>
        <v>0</v>
      </c>
      <c r="O289" s="403" t="e">
        <f t="shared" si="38"/>
        <v>#DIV/0!</v>
      </c>
    </row>
    <row r="290" spans="2:15" ht="15" thickBot="1">
      <c r="B290" s="404" t="s">
        <v>289</v>
      </c>
      <c r="C290" s="405" t="e">
        <f>C288*'Hodinové náklady'!$C$15</f>
        <v>#DIV/0!</v>
      </c>
      <c r="D290" s="405" t="e">
        <f>D288*'Hodinové náklady'!$D$15</f>
        <v>#DIV/0!</v>
      </c>
      <c r="E290" s="405" t="e">
        <f>E288*'Hodinové náklady'!$E$15</f>
        <v>#DIV/0!</v>
      </c>
      <c r="F290" s="405" t="e">
        <f>F288*'Hodinové náklady'!$F$15</f>
        <v>#DIV/0!</v>
      </c>
      <c r="G290" s="405" t="e">
        <f>G288*'Hodinové náklady'!$G$15</f>
        <v>#DIV/0!</v>
      </c>
      <c r="H290" s="405" t="e">
        <f>H288*'Hodinové náklady'!$H$15</f>
        <v>#DIV/0!</v>
      </c>
      <c r="I290" s="405" t="e">
        <f>I288*'Hodinové náklady'!$I$15</f>
        <v>#DIV/0!</v>
      </c>
      <c r="J290" s="405" t="e">
        <f>J288*'Hodinové náklady'!$J$15</f>
        <v>#DIV/0!</v>
      </c>
      <c r="K290" s="405" t="e">
        <f>K288*'Hodinové náklady'!$K$15</f>
        <v>#DIV/0!</v>
      </c>
      <c r="L290" s="405" t="e">
        <f>L288*'Hodinové náklady'!$L$15</f>
        <v>#DIV/0!</v>
      </c>
      <c r="M290" s="405" t="e">
        <f>M288*'Hodinové náklady'!$M$15</f>
        <v>#DIV/0!</v>
      </c>
      <c r="N290" s="405" t="e">
        <f>N288*'Hodinové náklady'!$N$15</f>
        <v>#DIV/0!</v>
      </c>
      <c r="O290" s="406" t="e">
        <f t="shared" si="38"/>
        <v>#DIV/0!</v>
      </c>
    </row>
    <row r="291" ht="15" thickBot="1"/>
    <row r="292" spans="2:15" ht="42.75">
      <c r="B292" s="389" t="s">
        <v>493</v>
      </c>
      <c r="C292" s="390" t="s">
        <v>465</v>
      </c>
      <c r="D292" s="390" t="s">
        <v>466</v>
      </c>
      <c r="E292" s="390" t="s">
        <v>467</v>
      </c>
      <c r="F292" s="390" t="s">
        <v>468</v>
      </c>
      <c r="G292" s="390" t="s">
        <v>469</v>
      </c>
      <c r="H292" s="390" t="s">
        <v>470</v>
      </c>
      <c r="I292" s="390" t="s">
        <v>471</v>
      </c>
      <c r="J292" s="390" t="s">
        <v>472</v>
      </c>
      <c r="K292" s="390" t="s">
        <v>473</v>
      </c>
      <c r="L292" s="390" t="s">
        <v>474</v>
      </c>
      <c r="M292" s="390" t="s">
        <v>475</v>
      </c>
      <c r="N292" s="390" t="s">
        <v>476</v>
      </c>
      <c r="O292" s="391" t="s">
        <v>287</v>
      </c>
    </row>
    <row r="293" spans="2:15" ht="14.25">
      <c r="B293" s="392" t="s">
        <v>451</v>
      </c>
      <c r="C293" s="393"/>
      <c r="D293" s="393"/>
      <c r="E293" s="393"/>
      <c r="F293" s="393"/>
      <c r="G293" s="393"/>
      <c r="H293" s="394"/>
      <c r="I293" s="393"/>
      <c r="J293" s="393"/>
      <c r="K293" s="393"/>
      <c r="L293" s="393"/>
      <c r="M293" s="409"/>
      <c r="N293" s="409"/>
      <c r="O293" s="410">
        <f aca="true" t="shared" si="40" ref="O293:O301">SUM(C293:N293)</f>
        <v>0</v>
      </c>
    </row>
    <row r="294" spans="2:15" ht="14.25">
      <c r="B294" s="392" t="s">
        <v>452</v>
      </c>
      <c r="C294" s="393"/>
      <c r="D294" s="393"/>
      <c r="E294" s="393"/>
      <c r="F294" s="393"/>
      <c r="G294" s="393"/>
      <c r="H294" s="394"/>
      <c r="I294" s="393"/>
      <c r="J294" s="393"/>
      <c r="K294" s="393"/>
      <c r="L294" s="393"/>
      <c r="M294" s="409"/>
      <c r="N294" s="409"/>
      <c r="O294" s="410">
        <f t="shared" si="40"/>
        <v>0</v>
      </c>
    </row>
    <row r="295" spans="2:15" ht="14.25">
      <c r="B295" s="392" t="s">
        <v>453</v>
      </c>
      <c r="C295" s="393"/>
      <c r="D295" s="393"/>
      <c r="E295" s="393"/>
      <c r="F295" s="393"/>
      <c r="G295" s="393"/>
      <c r="H295" s="394"/>
      <c r="I295" s="393"/>
      <c r="J295" s="393"/>
      <c r="K295" s="393"/>
      <c r="L295" s="393"/>
      <c r="M295" s="409"/>
      <c r="N295" s="409"/>
      <c r="O295" s="410">
        <f t="shared" si="40"/>
        <v>0</v>
      </c>
    </row>
    <row r="296" spans="2:15" ht="14.25">
      <c r="B296" s="392" t="s">
        <v>454</v>
      </c>
      <c r="C296" s="393"/>
      <c r="D296" s="393"/>
      <c r="E296" s="393"/>
      <c r="F296" s="393"/>
      <c r="G296" s="393"/>
      <c r="H296" s="394"/>
      <c r="I296" s="393"/>
      <c r="J296" s="393"/>
      <c r="K296" s="393"/>
      <c r="L296" s="393"/>
      <c r="M296" s="409"/>
      <c r="N296" s="409"/>
      <c r="O296" s="410">
        <f t="shared" si="40"/>
        <v>0</v>
      </c>
    </row>
    <row r="297" spans="2:15" ht="14.25">
      <c r="B297" s="392" t="s">
        <v>455</v>
      </c>
      <c r="C297" s="393"/>
      <c r="D297" s="393"/>
      <c r="E297" s="393"/>
      <c r="F297" s="393"/>
      <c r="G297" s="393"/>
      <c r="H297" s="394"/>
      <c r="I297" s="393"/>
      <c r="J297" s="393"/>
      <c r="K297" s="393"/>
      <c r="L297" s="393"/>
      <c r="M297" s="409"/>
      <c r="N297" s="409"/>
      <c r="O297" s="410">
        <f t="shared" si="40"/>
        <v>0</v>
      </c>
    </row>
    <row r="298" spans="2:15" ht="15" thickBot="1">
      <c r="B298" s="392" t="s">
        <v>456</v>
      </c>
      <c r="C298" s="393"/>
      <c r="D298" s="393"/>
      <c r="E298" s="393"/>
      <c r="F298" s="393"/>
      <c r="G298" s="393"/>
      <c r="H298" s="394"/>
      <c r="I298" s="393"/>
      <c r="J298" s="393"/>
      <c r="K298" s="393"/>
      <c r="L298" s="393"/>
      <c r="M298" s="409"/>
      <c r="N298" s="409"/>
      <c r="O298" s="410">
        <f t="shared" si="40"/>
        <v>0</v>
      </c>
    </row>
    <row r="299" spans="2:15" ht="15" thickBot="1">
      <c r="B299" s="398" t="s">
        <v>287</v>
      </c>
      <c r="C299" s="399">
        <f aca="true" t="shared" si="41" ref="C299:N299">SUM(C293:C298)</f>
        <v>0</v>
      </c>
      <c r="D299" s="399">
        <f t="shared" si="41"/>
        <v>0</v>
      </c>
      <c r="E299" s="399">
        <f t="shared" si="41"/>
        <v>0</v>
      </c>
      <c r="F299" s="399">
        <f t="shared" si="41"/>
        <v>0</v>
      </c>
      <c r="G299" s="399">
        <f t="shared" si="41"/>
        <v>0</v>
      </c>
      <c r="H299" s="399">
        <f t="shared" si="41"/>
        <v>0</v>
      </c>
      <c r="I299" s="399">
        <f t="shared" si="41"/>
        <v>0</v>
      </c>
      <c r="J299" s="399">
        <f t="shared" si="41"/>
        <v>0</v>
      </c>
      <c r="K299" s="399">
        <f t="shared" si="41"/>
        <v>0</v>
      </c>
      <c r="L299" s="399">
        <f t="shared" si="41"/>
        <v>0</v>
      </c>
      <c r="M299" s="399">
        <f t="shared" si="41"/>
        <v>0</v>
      </c>
      <c r="N299" s="399">
        <f t="shared" si="41"/>
        <v>0</v>
      </c>
      <c r="O299" s="400">
        <f t="shared" si="40"/>
        <v>0</v>
      </c>
    </row>
    <row r="300" spans="2:15" ht="28.5">
      <c r="B300" s="401" t="s">
        <v>288</v>
      </c>
      <c r="C300" s="402" t="e">
        <f>C299*'Hodinové náklady'!$C$12</f>
        <v>#DIV/0!</v>
      </c>
      <c r="D300" s="402" t="e">
        <f>D299*'Hodinové náklady'!$D$12</f>
        <v>#DIV/0!</v>
      </c>
      <c r="E300" s="402" t="e">
        <f>E299*'Hodinové náklady'!$E$12</f>
        <v>#DIV/0!</v>
      </c>
      <c r="F300" s="402" t="e">
        <f>F299*'Hodinové náklady'!$F$12</f>
        <v>#DIV/0!</v>
      </c>
      <c r="G300" s="402" t="e">
        <f>G299*'Hodinové náklady'!$G$12</f>
        <v>#DIV/0!</v>
      </c>
      <c r="H300" s="402" t="e">
        <f>H299*'Hodinové náklady'!H12</f>
        <v>#DIV/0!</v>
      </c>
      <c r="I300" s="402" t="e">
        <f>I299*'Hodinové náklady'!$I$12</f>
        <v>#DIV/0!</v>
      </c>
      <c r="J300" s="402" t="e">
        <f>J299*'Hodinové náklady'!$J$12</f>
        <v>#DIV/0!</v>
      </c>
      <c r="K300" s="402" t="e">
        <f>K299*'Hodinové náklady'!$K$12</f>
        <v>#DIV/0!</v>
      </c>
      <c r="L300" s="402" t="e">
        <f>L299*'Hodinové náklady'!$L$12</f>
        <v>#DIV/0!</v>
      </c>
      <c r="M300" s="402" t="e">
        <f>M299*'Hodinové náklady'!$M$12</f>
        <v>#DIV/0!</v>
      </c>
      <c r="N300" s="402">
        <f>N299*'Hodinové náklady'!$N$12</f>
        <v>0</v>
      </c>
      <c r="O300" s="403" t="e">
        <f t="shared" si="40"/>
        <v>#DIV/0!</v>
      </c>
    </row>
    <row r="301" spans="2:15" ht="15" thickBot="1">
      <c r="B301" s="404" t="s">
        <v>289</v>
      </c>
      <c r="C301" s="405" t="e">
        <f>C299*'Hodinové náklady'!$C$15</f>
        <v>#DIV/0!</v>
      </c>
      <c r="D301" s="405" t="e">
        <f>D299*'Hodinové náklady'!$D$15</f>
        <v>#DIV/0!</v>
      </c>
      <c r="E301" s="405" t="e">
        <f>E299*'Hodinové náklady'!$E$15</f>
        <v>#DIV/0!</v>
      </c>
      <c r="F301" s="405" t="e">
        <f>F299*'Hodinové náklady'!$F$15</f>
        <v>#DIV/0!</v>
      </c>
      <c r="G301" s="405" t="e">
        <f>G299*'Hodinové náklady'!$G$15</f>
        <v>#DIV/0!</v>
      </c>
      <c r="H301" s="405" t="e">
        <f>H299*'Hodinové náklady'!H15</f>
        <v>#DIV/0!</v>
      </c>
      <c r="I301" s="405" t="e">
        <f>I299*'Hodinové náklady'!$I$15</f>
        <v>#DIV/0!</v>
      </c>
      <c r="J301" s="405" t="e">
        <f>J299*'Hodinové náklady'!$J$15</f>
        <v>#DIV/0!</v>
      </c>
      <c r="K301" s="405" t="e">
        <f>K299*'Hodinové náklady'!$K$15</f>
        <v>#DIV/0!</v>
      </c>
      <c r="L301" s="405" t="e">
        <f>L299*'Hodinové náklady'!$L$15</f>
        <v>#DIV/0!</v>
      </c>
      <c r="M301" s="405" t="e">
        <f>M299*'Hodinové náklady'!$M$15</f>
        <v>#DIV/0!</v>
      </c>
      <c r="N301" s="405" t="e">
        <f>N299*'Hodinové náklady'!$N$15</f>
        <v>#DIV/0!</v>
      </c>
      <c r="O301" s="406" t="e">
        <f t="shared" si="40"/>
        <v>#DIV/0!</v>
      </c>
    </row>
    <row r="302" ht="15" thickBot="1"/>
    <row r="303" spans="2:15" ht="42.75">
      <c r="B303" s="389" t="s">
        <v>494</v>
      </c>
      <c r="C303" s="390" t="s">
        <v>465</v>
      </c>
      <c r="D303" s="390" t="s">
        <v>466</v>
      </c>
      <c r="E303" s="390" t="s">
        <v>467</v>
      </c>
      <c r="F303" s="390" t="s">
        <v>468</v>
      </c>
      <c r="G303" s="390" t="s">
        <v>469</v>
      </c>
      <c r="H303" s="390" t="s">
        <v>470</v>
      </c>
      <c r="I303" s="390" t="s">
        <v>471</v>
      </c>
      <c r="J303" s="390" t="s">
        <v>472</v>
      </c>
      <c r="K303" s="390" t="s">
        <v>473</v>
      </c>
      <c r="L303" s="390" t="s">
        <v>474</v>
      </c>
      <c r="M303" s="390" t="s">
        <v>475</v>
      </c>
      <c r="N303" s="390" t="s">
        <v>476</v>
      </c>
      <c r="O303" s="391" t="s">
        <v>287</v>
      </c>
    </row>
    <row r="304" spans="2:15" ht="14.25">
      <c r="B304" s="392" t="s">
        <v>451</v>
      </c>
      <c r="C304" s="393"/>
      <c r="D304" s="393"/>
      <c r="E304" s="393"/>
      <c r="F304" s="393"/>
      <c r="G304" s="393"/>
      <c r="H304" s="394"/>
      <c r="I304" s="393"/>
      <c r="J304" s="393"/>
      <c r="K304" s="393"/>
      <c r="L304" s="393"/>
      <c r="M304" s="393"/>
      <c r="N304" s="393"/>
      <c r="O304" s="410">
        <f aca="true" t="shared" si="42" ref="O304:O312">SUM(C304:N304)</f>
        <v>0</v>
      </c>
    </row>
    <row r="305" spans="2:15" ht="14.25">
      <c r="B305" s="392" t="s">
        <v>452</v>
      </c>
      <c r="C305" s="393"/>
      <c r="D305" s="393"/>
      <c r="E305" s="393"/>
      <c r="F305" s="393"/>
      <c r="G305" s="393"/>
      <c r="H305" s="394"/>
      <c r="I305" s="393"/>
      <c r="J305" s="393"/>
      <c r="K305" s="393"/>
      <c r="L305" s="393"/>
      <c r="M305" s="393"/>
      <c r="N305" s="393"/>
      <c r="O305" s="410">
        <f t="shared" si="42"/>
        <v>0</v>
      </c>
    </row>
    <row r="306" spans="2:15" ht="14.25">
      <c r="B306" s="392" t="s">
        <v>453</v>
      </c>
      <c r="C306" s="393"/>
      <c r="D306" s="393"/>
      <c r="E306" s="393"/>
      <c r="F306" s="393"/>
      <c r="G306" s="393"/>
      <c r="H306" s="394"/>
      <c r="I306" s="393"/>
      <c r="J306" s="393"/>
      <c r="K306" s="393"/>
      <c r="L306" s="393"/>
      <c r="M306" s="393"/>
      <c r="N306" s="393"/>
      <c r="O306" s="410">
        <f t="shared" si="42"/>
        <v>0</v>
      </c>
    </row>
    <row r="307" spans="2:15" ht="14.25">
      <c r="B307" s="392" t="s">
        <v>454</v>
      </c>
      <c r="C307" s="393"/>
      <c r="D307" s="393"/>
      <c r="E307" s="393"/>
      <c r="F307" s="393"/>
      <c r="G307" s="393"/>
      <c r="H307" s="394"/>
      <c r="I307" s="393"/>
      <c r="J307" s="393"/>
      <c r="K307" s="393"/>
      <c r="L307" s="393"/>
      <c r="M307" s="409"/>
      <c r="N307" s="409"/>
      <c r="O307" s="410">
        <f t="shared" si="42"/>
        <v>0</v>
      </c>
    </row>
    <row r="308" spans="2:15" ht="14.25">
      <c r="B308" s="392" t="s">
        <v>455</v>
      </c>
      <c r="C308" s="393"/>
      <c r="D308" s="393"/>
      <c r="E308" s="393"/>
      <c r="F308" s="393"/>
      <c r="G308" s="393"/>
      <c r="H308" s="394"/>
      <c r="I308" s="393"/>
      <c r="J308" s="393"/>
      <c r="K308" s="393"/>
      <c r="L308" s="393"/>
      <c r="M308" s="393"/>
      <c r="N308" s="393"/>
      <c r="O308" s="410">
        <f t="shared" si="42"/>
        <v>0</v>
      </c>
    </row>
    <row r="309" spans="2:15" ht="15" thickBot="1">
      <c r="B309" s="392" t="s">
        <v>456</v>
      </c>
      <c r="C309" s="393"/>
      <c r="D309" s="393"/>
      <c r="E309" s="393"/>
      <c r="F309" s="393"/>
      <c r="G309" s="393"/>
      <c r="H309" s="394"/>
      <c r="I309" s="393"/>
      <c r="J309" s="393"/>
      <c r="K309" s="393"/>
      <c r="L309" s="393"/>
      <c r="M309" s="393"/>
      <c r="N309" s="393"/>
      <c r="O309" s="410">
        <f t="shared" si="42"/>
        <v>0</v>
      </c>
    </row>
    <row r="310" spans="2:15" ht="15" thickBot="1">
      <c r="B310" s="398" t="s">
        <v>287</v>
      </c>
      <c r="C310" s="399">
        <f aca="true" t="shared" si="43" ref="C310:N310">SUM(C304:C309)</f>
        <v>0</v>
      </c>
      <c r="D310" s="399">
        <f t="shared" si="43"/>
        <v>0</v>
      </c>
      <c r="E310" s="399">
        <f t="shared" si="43"/>
        <v>0</v>
      </c>
      <c r="F310" s="399">
        <f t="shared" si="43"/>
        <v>0</v>
      </c>
      <c r="G310" s="399">
        <f t="shared" si="43"/>
        <v>0</v>
      </c>
      <c r="H310" s="399">
        <f t="shared" si="43"/>
        <v>0</v>
      </c>
      <c r="I310" s="399">
        <f t="shared" si="43"/>
        <v>0</v>
      </c>
      <c r="J310" s="399">
        <f t="shared" si="43"/>
        <v>0</v>
      </c>
      <c r="K310" s="399">
        <f t="shared" si="43"/>
        <v>0</v>
      </c>
      <c r="L310" s="399">
        <f t="shared" si="43"/>
        <v>0</v>
      </c>
      <c r="M310" s="399">
        <f t="shared" si="43"/>
        <v>0</v>
      </c>
      <c r="N310" s="399">
        <f t="shared" si="43"/>
        <v>0</v>
      </c>
      <c r="O310" s="400">
        <f t="shared" si="42"/>
        <v>0</v>
      </c>
    </row>
    <row r="311" spans="2:15" ht="28.5">
      <c r="B311" s="401" t="s">
        <v>288</v>
      </c>
      <c r="C311" s="402" t="e">
        <f>C310*'Hodinové náklady'!$C$12</f>
        <v>#DIV/0!</v>
      </c>
      <c r="D311" s="402" t="e">
        <f>D310*'Hodinové náklady'!$D$12</f>
        <v>#DIV/0!</v>
      </c>
      <c r="E311" s="402" t="e">
        <f>E310*'Hodinové náklady'!$E$12</f>
        <v>#DIV/0!</v>
      </c>
      <c r="F311" s="402" t="e">
        <f>F310*'Hodinové náklady'!$F$12</f>
        <v>#DIV/0!</v>
      </c>
      <c r="G311" s="402" t="e">
        <f>G310*'Hodinové náklady'!$G$12</f>
        <v>#DIV/0!</v>
      </c>
      <c r="H311" s="402" t="e">
        <f>H310*'Hodinové náklady'!H12</f>
        <v>#DIV/0!</v>
      </c>
      <c r="I311" s="402" t="e">
        <f>I310*'Hodinové náklady'!$I$12</f>
        <v>#DIV/0!</v>
      </c>
      <c r="J311" s="402" t="e">
        <f>J310*'Hodinové náklady'!$J$12</f>
        <v>#DIV/0!</v>
      </c>
      <c r="K311" s="402" t="e">
        <f>K310*'Hodinové náklady'!$K$12</f>
        <v>#DIV/0!</v>
      </c>
      <c r="L311" s="402" t="e">
        <f>L310*'Hodinové náklady'!$L$12</f>
        <v>#DIV/0!</v>
      </c>
      <c r="M311" s="402" t="e">
        <f>M310*'Hodinové náklady'!$M$12</f>
        <v>#DIV/0!</v>
      </c>
      <c r="N311" s="402">
        <f>N310*'Hodinové náklady'!$N$12</f>
        <v>0</v>
      </c>
      <c r="O311" s="403" t="e">
        <f t="shared" si="42"/>
        <v>#DIV/0!</v>
      </c>
    </row>
    <row r="312" spans="2:15" ht="15" thickBot="1">
      <c r="B312" s="404" t="s">
        <v>289</v>
      </c>
      <c r="C312" s="405" t="e">
        <f>C310*'Hodinové náklady'!$C$15</f>
        <v>#DIV/0!</v>
      </c>
      <c r="D312" s="405" t="e">
        <f>D310*'Hodinové náklady'!$D$15</f>
        <v>#DIV/0!</v>
      </c>
      <c r="E312" s="405" t="e">
        <f>E310*'Hodinové náklady'!$E$15</f>
        <v>#DIV/0!</v>
      </c>
      <c r="F312" s="405" t="e">
        <f>F310*'Hodinové náklady'!$F$15</f>
        <v>#DIV/0!</v>
      </c>
      <c r="G312" s="405" t="e">
        <f>G310*'Hodinové náklady'!$G$15</f>
        <v>#DIV/0!</v>
      </c>
      <c r="H312" s="405" t="e">
        <f>H310*'Hodinové náklady'!H15</f>
        <v>#DIV/0!</v>
      </c>
      <c r="I312" s="405" t="e">
        <f>I310*'Hodinové náklady'!$I$15</f>
        <v>#DIV/0!</v>
      </c>
      <c r="J312" s="405" t="e">
        <f>J310*'Hodinové náklady'!$J$15</f>
        <v>#DIV/0!</v>
      </c>
      <c r="K312" s="405" t="e">
        <f>K310*'Hodinové náklady'!$K$15</f>
        <v>#DIV/0!</v>
      </c>
      <c r="L312" s="405" t="e">
        <f>L310*'Hodinové náklady'!$L$15</f>
        <v>#DIV/0!</v>
      </c>
      <c r="M312" s="405" t="e">
        <f>M310*'Hodinové náklady'!$M$15</f>
        <v>#DIV/0!</v>
      </c>
      <c r="N312" s="405" t="e">
        <f>N310*'Hodinové náklady'!$N$15</f>
        <v>#DIV/0!</v>
      </c>
      <c r="O312" s="406" t="e">
        <f t="shared" si="42"/>
        <v>#DIV/0!</v>
      </c>
    </row>
    <row r="313" ht="15" thickBot="1"/>
    <row r="314" spans="2:15" ht="42.75">
      <c r="B314" s="389" t="s">
        <v>495</v>
      </c>
      <c r="C314" s="390" t="s">
        <v>465</v>
      </c>
      <c r="D314" s="390" t="s">
        <v>466</v>
      </c>
      <c r="E314" s="390" t="s">
        <v>467</v>
      </c>
      <c r="F314" s="390" t="s">
        <v>468</v>
      </c>
      <c r="G314" s="390" t="s">
        <v>469</v>
      </c>
      <c r="H314" s="390" t="s">
        <v>470</v>
      </c>
      <c r="I314" s="390" t="s">
        <v>471</v>
      </c>
      <c r="J314" s="390" t="s">
        <v>472</v>
      </c>
      <c r="K314" s="390" t="s">
        <v>473</v>
      </c>
      <c r="L314" s="390" t="s">
        <v>474</v>
      </c>
      <c r="M314" s="390" t="s">
        <v>475</v>
      </c>
      <c r="N314" s="390" t="s">
        <v>476</v>
      </c>
      <c r="O314" s="391" t="s">
        <v>287</v>
      </c>
    </row>
    <row r="315" spans="2:15" ht="14.25">
      <c r="B315" s="392" t="s">
        <v>451</v>
      </c>
      <c r="C315" s="393"/>
      <c r="D315" s="393"/>
      <c r="E315" s="393"/>
      <c r="F315" s="393"/>
      <c r="G315" s="393"/>
      <c r="H315" s="394"/>
      <c r="I315" s="393"/>
      <c r="J315" s="393"/>
      <c r="K315" s="393"/>
      <c r="L315" s="393"/>
      <c r="M315" s="393"/>
      <c r="N315" s="393"/>
      <c r="O315" s="410">
        <f aca="true" t="shared" si="44" ref="O315:O323">SUM(C315:N315)</f>
        <v>0</v>
      </c>
    </row>
    <row r="316" spans="2:15" ht="14.25">
      <c r="B316" s="392" t="s">
        <v>452</v>
      </c>
      <c r="C316" s="393"/>
      <c r="D316" s="393"/>
      <c r="E316" s="393"/>
      <c r="F316" s="393"/>
      <c r="G316" s="393"/>
      <c r="H316" s="394"/>
      <c r="I316" s="393"/>
      <c r="J316" s="393"/>
      <c r="K316" s="393"/>
      <c r="L316" s="393"/>
      <c r="M316" s="393"/>
      <c r="N316" s="393"/>
      <c r="O316" s="410">
        <f t="shared" si="44"/>
        <v>0</v>
      </c>
    </row>
    <row r="317" spans="2:15" ht="14.25">
      <c r="B317" s="392" t="s">
        <v>453</v>
      </c>
      <c r="C317" s="393"/>
      <c r="D317" s="393"/>
      <c r="E317" s="393"/>
      <c r="F317" s="393"/>
      <c r="G317" s="393"/>
      <c r="H317" s="394"/>
      <c r="I317" s="393"/>
      <c r="J317" s="393"/>
      <c r="K317" s="393"/>
      <c r="L317" s="393"/>
      <c r="M317" s="393"/>
      <c r="N317" s="393"/>
      <c r="O317" s="410">
        <f t="shared" si="44"/>
        <v>0</v>
      </c>
    </row>
    <row r="318" spans="2:15" ht="14.25">
      <c r="B318" s="392" t="s">
        <v>454</v>
      </c>
      <c r="C318" s="393"/>
      <c r="D318" s="393"/>
      <c r="E318" s="393"/>
      <c r="F318" s="393"/>
      <c r="G318" s="393"/>
      <c r="H318" s="394"/>
      <c r="I318" s="393"/>
      <c r="J318" s="393"/>
      <c r="K318" s="393"/>
      <c r="L318" s="393"/>
      <c r="M318" s="409"/>
      <c r="N318" s="409"/>
      <c r="O318" s="410">
        <f t="shared" si="44"/>
        <v>0</v>
      </c>
    </row>
    <row r="319" spans="2:15" ht="14.25">
      <c r="B319" s="392" t="s">
        <v>455</v>
      </c>
      <c r="C319" s="393"/>
      <c r="D319" s="393"/>
      <c r="E319" s="393"/>
      <c r="F319" s="393"/>
      <c r="G319" s="393"/>
      <c r="H319" s="394"/>
      <c r="I319" s="393"/>
      <c r="J319" s="393"/>
      <c r="K319" s="393"/>
      <c r="L319" s="393"/>
      <c r="M319" s="393"/>
      <c r="N319" s="393"/>
      <c r="O319" s="410">
        <f t="shared" si="44"/>
        <v>0</v>
      </c>
    </row>
    <row r="320" spans="2:15" ht="15" thickBot="1">
      <c r="B320" s="392" t="s">
        <v>456</v>
      </c>
      <c r="C320" s="393"/>
      <c r="D320" s="393"/>
      <c r="E320" s="393"/>
      <c r="F320" s="393"/>
      <c r="G320" s="393"/>
      <c r="H320" s="394"/>
      <c r="I320" s="393"/>
      <c r="J320" s="393"/>
      <c r="K320" s="393"/>
      <c r="L320" s="393"/>
      <c r="M320" s="393"/>
      <c r="N320" s="393"/>
      <c r="O320" s="410">
        <f t="shared" si="44"/>
        <v>0</v>
      </c>
    </row>
    <row r="321" spans="2:15" ht="15" thickBot="1">
      <c r="B321" s="398" t="s">
        <v>287</v>
      </c>
      <c r="C321" s="399">
        <f aca="true" t="shared" si="45" ref="C321:N321">SUM(C315:C320)</f>
        <v>0</v>
      </c>
      <c r="D321" s="399">
        <f t="shared" si="45"/>
        <v>0</v>
      </c>
      <c r="E321" s="399">
        <f t="shared" si="45"/>
        <v>0</v>
      </c>
      <c r="F321" s="399">
        <f t="shared" si="45"/>
        <v>0</v>
      </c>
      <c r="G321" s="399">
        <f t="shared" si="45"/>
        <v>0</v>
      </c>
      <c r="H321" s="399">
        <f t="shared" si="45"/>
        <v>0</v>
      </c>
      <c r="I321" s="399">
        <f t="shared" si="45"/>
        <v>0</v>
      </c>
      <c r="J321" s="399">
        <f t="shared" si="45"/>
        <v>0</v>
      </c>
      <c r="K321" s="399">
        <f t="shared" si="45"/>
        <v>0</v>
      </c>
      <c r="L321" s="399">
        <f t="shared" si="45"/>
        <v>0</v>
      </c>
      <c r="M321" s="399">
        <f t="shared" si="45"/>
        <v>0</v>
      </c>
      <c r="N321" s="399">
        <f t="shared" si="45"/>
        <v>0</v>
      </c>
      <c r="O321" s="400">
        <f t="shared" si="44"/>
        <v>0</v>
      </c>
    </row>
    <row r="322" spans="2:15" ht="28.5">
      <c r="B322" s="401" t="s">
        <v>288</v>
      </c>
      <c r="C322" s="402" t="e">
        <f>C321*'Hodinové náklady'!$C$12</f>
        <v>#DIV/0!</v>
      </c>
      <c r="D322" s="402" t="e">
        <f>D321*'Hodinové náklady'!$D$12</f>
        <v>#DIV/0!</v>
      </c>
      <c r="E322" s="402" t="e">
        <f>E321*'Hodinové náklady'!$E$12</f>
        <v>#DIV/0!</v>
      </c>
      <c r="F322" s="402" t="e">
        <f>F321*'Hodinové náklady'!$F$12</f>
        <v>#DIV/0!</v>
      </c>
      <c r="G322" s="402" t="e">
        <f>G321*'Hodinové náklady'!$G$12</f>
        <v>#DIV/0!</v>
      </c>
      <c r="H322" s="402" t="e">
        <f>H321*'Hodinové náklady'!$H$12</f>
        <v>#DIV/0!</v>
      </c>
      <c r="I322" s="402" t="e">
        <f>I321*'Hodinové náklady'!$I$12</f>
        <v>#DIV/0!</v>
      </c>
      <c r="J322" s="402" t="e">
        <f>J321*'Hodinové náklady'!$J$12</f>
        <v>#DIV/0!</v>
      </c>
      <c r="K322" s="402" t="e">
        <f>K321*'Hodinové náklady'!$K$12</f>
        <v>#DIV/0!</v>
      </c>
      <c r="L322" s="402" t="e">
        <f>L321*'Hodinové náklady'!$L$12</f>
        <v>#DIV/0!</v>
      </c>
      <c r="M322" s="402" t="e">
        <f>M321*'Hodinové náklady'!$M$12</f>
        <v>#DIV/0!</v>
      </c>
      <c r="N322" s="402">
        <f>N321*'Hodinové náklady'!$N$12</f>
        <v>0</v>
      </c>
      <c r="O322" s="403" t="e">
        <f t="shared" si="44"/>
        <v>#DIV/0!</v>
      </c>
    </row>
    <row r="323" spans="2:15" ht="15" thickBot="1">
      <c r="B323" s="404" t="s">
        <v>289</v>
      </c>
      <c r="C323" s="405" t="e">
        <f>C321*'Hodinové náklady'!$C$15</f>
        <v>#DIV/0!</v>
      </c>
      <c r="D323" s="405" t="e">
        <f>D321*'Hodinové náklady'!$D$15</f>
        <v>#DIV/0!</v>
      </c>
      <c r="E323" s="405" t="e">
        <f>E321*'Hodinové náklady'!$E$15</f>
        <v>#DIV/0!</v>
      </c>
      <c r="F323" s="405" t="e">
        <f>F321*'Hodinové náklady'!$F$15</f>
        <v>#DIV/0!</v>
      </c>
      <c r="G323" s="405" t="e">
        <f>G321*'Hodinové náklady'!$G$15</f>
        <v>#DIV/0!</v>
      </c>
      <c r="H323" s="405" t="e">
        <f>H321*'Hodinové náklady'!$H$15</f>
        <v>#DIV/0!</v>
      </c>
      <c r="I323" s="405" t="e">
        <f>I321*'Hodinové náklady'!$I$15</f>
        <v>#DIV/0!</v>
      </c>
      <c r="J323" s="405" t="e">
        <f>J321*'Hodinové náklady'!$J$15</f>
        <v>#DIV/0!</v>
      </c>
      <c r="K323" s="405" t="e">
        <f>K321*'Hodinové náklady'!$K$15</f>
        <v>#DIV/0!</v>
      </c>
      <c r="L323" s="405" t="e">
        <f>L321*'Hodinové náklady'!$L$15</f>
        <v>#DIV/0!</v>
      </c>
      <c r="M323" s="405" t="e">
        <f>M321*'Hodinové náklady'!$M$15</f>
        <v>#DIV/0!</v>
      </c>
      <c r="N323" s="405" t="e">
        <f>N321*'Hodinové náklady'!$N$15</f>
        <v>#DIV/0!</v>
      </c>
      <c r="O323" s="406" t="e">
        <f t="shared" si="44"/>
        <v>#DIV/0!</v>
      </c>
    </row>
    <row r="324" ht="15" thickBot="1"/>
    <row r="325" spans="2:15" ht="42.75">
      <c r="B325" s="389" t="s">
        <v>310</v>
      </c>
      <c r="C325" s="390" t="s">
        <v>465</v>
      </c>
      <c r="D325" s="390" t="s">
        <v>466</v>
      </c>
      <c r="E325" s="390" t="s">
        <v>467</v>
      </c>
      <c r="F325" s="390" t="s">
        <v>468</v>
      </c>
      <c r="G325" s="390" t="s">
        <v>469</v>
      </c>
      <c r="H325" s="390" t="s">
        <v>470</v>
      </c>
      <c r="I325" s="390" t="s">
        <v>471</v>
      </c>
      <c r="J325" s="390" t="s">
        <v>472</v>
      </c>
      <c r="K325" s="390" t="s">
        <v>473</v>
      </c>
      <c r="L325" s="390" t="s">
        <v>474</v>
      </c>
      <c r="M325" s="390" t="s">
        <v>475</v>
      </c>
      <c r="N325" s="390" t="s">
        <v>476</v>
      </c>
      <c r="O325" s="391" t="s">
        <v>287</v>
      </c>
    </row>
    <row r="326" spans="2:15" ht="14.25">
      <c r="B326" s="392" t="s">
        <v>451</v>
      </c>
      <c r="C326" s="393"/>
      <c r="D326" s="393"/>
      <c r="E326" s="393"/>
      <c r="F326" s="393"/>
      <c r="G326" s="393"/>
      <c r="H326" s="394"/>
      <c r="I326" s="393"/>
      <c r="J326" s="393"/>
      <c r="K326" s="393"/>
      <c r="L326" s="393"/>
      <c r="M326" s="393"/>
      <c r="N326" s="393"/>
      <c r="O326" s="410">
        <f aca="true" t="shared" si="46" ref="O326:O334">SUM(C326:N326)</f>
        <v>0</v>
      </c>
    </row>
    <row r="327" spans="2:15" ht="14.25">
      <c r="B327" s="392" t="s">
        <v>452</v>
      </c>
      <c r="C327" s="393"/>
      <c r="D327" s="393"/>
      <c r="E327" s="393"/>
      <c r="F327" s="393"/>
      <c r="G327" s="393"/>
      <c r="H327" s="394"/>
      <c r="I327" s="393"/>
      <c r="J327" s="393"/>
      <c r="K327" s="393"/>
      <c r="L327" s="393"/>
      <c r="M327" s="393"/>
      <c r="N327" s="393"/>
      <c r="O327" s="410">
        <f t="shared" si="46"/>
        <v>0</v>
      </c>
    </row>
    <row r="328" spans="2:15" ht="14.25">
      <c r="B328" s="392" t="s">
        <v>453</v>
      </c>
      <c r="C328" s="393"/>
      <c r="D328" s="393"/>
      <c r="E328" s="393"/>
      <c r="F328" s="393"/>
      <c r="G328" s="393"/>
      <c r="H328" s="394"/>
      <c r="I328" s="393"/>
      <c r="J328" s="393"/>
      <c r="K328" s="393"/>
      <c r="L328" s="393"/>
      <c r="M328" s="393"/>
      <c r="N328" s="393"/>
      <c r="O328" s="410">
        <f t="shared" si="46"/>
        <v>0</v>
      </c>
    </row>
    <row r="329" spans="2:15" ht="14.25">
      <c r="B329" s="392" t="s">
        <v>454</v>
      </c>
      <c r="C329" s="393"/>
      <c r="D329" s="393"/>
      <c r="E329" s="393"/>
      <c r="F329" s="393"/>
      <c r="G329" s="393"/>
      <c r="H329" s="394"/>
      <c r="I329" s="393"/>
      <c r="J329" s="393"/>
      <c r="K329" s="393"/>
      <c r="L329" s="393"/>
      <c r="M329" s="409"/>
      <c r="N329" s="409"/>
      <c r="O329" s="410">
        <f t="shared" si="46"/>
        <v>0</v>
      </c>
    </row>
    <row r="330" spans="2:15" ht="14.25">
      <c r="B330" s="392" t="s">
        <v>455</v>
      </c>
      <c r="C330" s="393"/>
      <c r="D330" s="393"/>
      <c r="E330" s="393"/>
      <c r="F330" s="393"/>
      <c r="G330" s="393"/>
      <c r="H330" s="394"/>
      <c r="I330" s="393"/>
      <c r="J330" s="393"/>
      <c r="K330" s="393"/>
      <c r="L330" s="393"/>
      <c r="M330" s="393"/>
      <c r="N330" s="393"/>
      <c r="O330" s="410">
        <f t="shared" si="46"/>
        <v>0</v>
      </c>
    </row>
    <row r="331" spans="2:15" ht="15" thickBot="1">
      <c r="B331" s="392" t="s">
        <v>456</v>
      </c>
      <c r="C331" s="393"/>
      <c r="D331" s="393"/>
      <c r="E331" s="393"/>
      <c r="F331" s="393"/>
      <c r="G331" s="393"/>
      <c r="H331" s="394"/>
      <c r="I331" s="393"/>
      <c r="J331" s="393"/>
      <c r="K331" s="393"/>
      <c r="L331" s="393"/>
      <c r="M331" s="393"/>
      <c r="N331" s="393"/>
      <c r="O331" s="410">
        <f t="shared" si="46"/>
        <v>0</v>
      </c>
    </row>
    <row r="332" spans="2:15" ht="15" thickBot="1">
      <c r="B332" s="398" t="s">
        <v>287</v>
      </c>
      <c r="C332" s="399">
        <f aca="true" t="shared" si="47" ref="C332:N332">SUM(C326:C331)</f>
        <v>0</v>
      </c>
      <c r="D332" s="399">
        <f t="shared" si="47"/>
        <v>0</v>
      </c>
      <c r="E332" s="399">
        <f t="shared" si="47"/>
        <v>0</v>
      </c>
      <c r="F332" s="399">
        <f t="shared" si="47"/>
        <v>0</v>
      </c>
      <c r="G332" s="399">
        <f t="shared" si="47"/>
        <v>0</v>
      </c>
      <c r="H332" s="399">
        <f t="shared" si="47"/>
        <v>0</v>
      </c>
      <c r="I332" s="399">
        <f t="shared" si="47"/>
        <v>0</v>
      </c>
      <c r="J332" s="399">
        <f t="shared" si="47"/>
        <v>0</v>
      </c>
      <c r="K332" s="399">
        <f t="shared" si="47"/>
        <v>0</v>
      </c>
      <c r="L332" s="399">
        <f t="shared" si="47"/>
        <v>0</v>
      </c>
      <c r="M332" s="399">
        <f t="shared" si="47"/>
        <v>0</v>
      </c>
      <c r="N332" s="399">
        <f t="shared" si="47"/>
        <v>0</v>
      </c>
      <c r="O332" s="400">
        <f t="shared" si="46"/>
        <v>0</v>
      </c>
    </row>
    <row r="333" spans="2:15" ht="28.5">
      <c r="B333" s="401" t="s">
        <v>288</v>
      </c>
      <c r="C333" s="402" t="e">
        <f>C332*'Hodinové náklady'!$C$12</f>
        <v>#DIV/0!</v>
      </c>
      <c r="D333" s="402" t="e">
        <f>D332*'Hodinové náklady'!$D$12</f>
        <v>#DIV/0!</v>
      </c>
      <c r="E333" s="402" t="e">
        <f>E332*'Hodinové náklady'!$E$12</f>
        <v>#DIV/0!</v>
      </c>
      <c r="F333" s="402" t="e">
        <f>F332*'Hodinové náklady'!$F$12</f>
        <v>#DIV/0!</v>
      </c>
      <c r="G333" s="402" t="e">
        <f>G332*'Hodinové náklady'!$G$12</f>
        <v>#DIV/0!</v>
      </c>
      <c r="H333" s="402" t="e">
        <f>H332*'Hodinové náklady'!$H$12</f>
        <v>#DIV/0!</v>
      </c>
      <c r="I333" s="402" t="e">
        <f>I332*'Hodinové náklady'!$I$12</f>
        <v>#DIV/0!</v>
      </c>
      <c r="J333" s="402" t="e">
        <f>J332*'Hodinové náklady'!$J$12</f>
        <v>#DIV/0!</v>
      </c>
      <c r="K333" s="402" t="e">
        <f>K332*'Hodinové náklady'!$K$12</f>
        <v>#DIV/0!</v>
      </c>
      <c r="L333" s="402" t="e">
        <f>L332*'Hodinové náklady'!$L$12</f>
        <v>#DIV/0!</v>
      </c>
      <c r="M333" s="402" t="e">
        <f>M332*'Hodinové náklady'!$M$12</f>
        <v>#DIV/0!</v>
      </c>
      <c r="N333" s="402">
        <f>N332*'Hodinové náklady'!$N$12</f>
        <v>0</v>
      </c>
      <c r="O333" s="403" t="e">
        <f t="shared" si="46"/>
        <v>#DIV/0!</v>
      </c>
    </row>
    <row r="334" spans="2:15" ht="15" thickBot="1">
      <c r="B334" s="404" t="s">
        <v>289</v>
      </c>
      <c r="C334" s="405" t="e">
        <f>C332*'Hodinové náklady'!$C$15</f>
        <v>#DIV/0!</v>
      </c>
      <c r="D334" s="405" t="e">
        <f>D332*'Hodinové náklady'!$D$15</f>
        <v>#DIV/0!</v>
      </c>
      <c r="E334" s="405" t="e">
        <f>E332*'Hodinové náklady'!$E$15</f>
        <v>#DIV/0!</v>
      </c>
      <c r="F334" s="405" t="e">
        <f>F332*'Hodinové náklady'!$F$15</f>
        <v>#DIV/0!</v>
      </c>
      <c r="G334" s="405" t="e">
        <f>G332*'Hodinové náklady'!$G$15</f>
        <v>#DIV/0!</v>
      </c>
      <c r="H334" s="405" t="e">
        <f>H332*'Hodinové náklady'!$H$15</f>
        <v>#DIV/0!</v>
      </c>
      <c r="I334" s="405" t="e">
        <f>I332*'Hodinové náklady'!$I$15</f>
        <v>#DIV/0!</v>
      </c>
      <c r="J334" s="405" t="e">
        <f>J332*'Hodinové náklady'!$J$15</f>
        <v>#DIV/0!</v>
      </c>
      <c r="K334" s="405" t="e">
        <f>K332*'Hodinové náklady'!$K$15</f>
        <v>#DIV/0!</v>
      </c>
      <c r="L334" s="405" t="e">
        <f>L332*'Hodinové náklady'!$L$15</f>
        <v>#DIV/0!</v>
      </c>
      <c r="M334" s="405" t="e">
        <f>M332*'Hodinové náklady'!$M$15</f>
        <v>#DIV/0!</v>
      </c>
      <c r="N334" s="405" t="e">
        <f>N332*'Hodinové náklady'!$N$15</f>
        <v>#DIV/0!</v>
      </c>
      <c r="O334" s="406" t="e">
        <f t="shared" si="46"/>
        <v>#DIV/0!</v>
      </c>
    </row>
    <row r="335" ht="14.25">
      <c r="D335" s="416"/>
    </row>
    <row r="336" ht="15" thickBot="1"/>
    <row r="337" spans="2:15" ht="45">
      <c r="B337" s="389" t="s">
        <v>154</v>
      </c>
      <c r="C337" s="390" t="s">
        <v>465</v>
      </c>
      <c r="D337" s="390" t="s">
        <v>466</v>
      </c>
      <c r="E337" s="390" t="s">
        <v>467</v>
      </c>
      <c r="F337" s="390" t="s">
        <v>468</v>
      </c>
      <c r="G337" s="390" t="s">
        <v>469</v>
      </c>
      <c r="H337" s="390" t="s">
        <v>470</v>
      </c>
      <c r="I337" s="390" t="s">
        <v>471</v>
      </c>
      <c r="J337" s="390" t="s">
        <v>472</v>
      </c>
      <c r="K337" s="390" t="s">
        <v>473</v>
      </c>
      <c r="L337" s="390" t="s">
        <v>474</v>
      </c>
      <c r="M337" s="390" t="s">
        <v>475</v>
      </c>
      <c r="N337" s="390" t="s">
        <v>476</v>
      </c>
      <c r="O337" s="391" t="s">
        <v>287</v>
      </c>
    </row>
    <row r="338" spans="2:15" ht="14.25">
      <c r="B338" s="392" t="s">
        <v>451</v>
      </c>
      <c r="C338" s="393"/>
      <c r="D338" s="393"/>
      <c r="E338" s="393"/>
      <c r="F338" s="393"/>
      <c r="G338" s="393"/>
      <c r="H338" s="393"/>
      <c r="I338" s="394"/>
      <c r="J338" s="393"/>
      <c r="K338" s="393"/>
      <c r="L338" s="393"/>
      <c r="M338" s="393"/>
      <c r="N338" s="393"/>
      <c r="O338" s="410">
        <f>SUM(C338:N338)</f>
        <v>0</v>
      </c>
    </row>
    <row r="339" spans="2:15" ht="15" thickBot="1">
      <c r="B339" s="392" t="s">
        <v>452</v>
      </c>
      <c r="C339" s="393"/>
      <c r="D339" s="393"/>
      <c r="E339" s="393"/>
      <c r="F339" s="393"/>
      <c r="G339" s="393"/>
      <c r="H339" s="393"/>
      <c r="I339" s="394"/>
      <c r="J339" s="393"/>
      <c r="K339" s="393"/>
      <c r="L339" s="393"/>
      <c r="M339" s="393"/>
      <c r="N339" s="393"/>
      <c r="O339" s="410">
        <f>SUM(C339:N339)</f>
        <v>0</v>
      </c>
    </row>
    <row r="340" spans="2:15" ht="15" thickBot="1">
      <c r="B340" s="398" t="s">
        <v>287</v>
      </c>
      <c r="C340" s="399">
        <f>SUM(C338:C339)</f>
        <v>0</v>
      </c>
      <c r="D340" s="399">
        <f aca="true" t="shared" si="48" ref="D340:N340">SUM(D338:D339)</f>
        <v>0</v>
      </c>
      <c r="E340" s="399">
        <f t="shared" si="48"/>
        <v>0</v>
      </c>
      <c r="F340" s="399">
        <f t="shared" si="48"/>
        <v>0</v>
      </c>
      <c r="G340" s="399">
        <f t="shared" si="48"/>
        <v>0</v>
      </c>
      <c r="H340" s="399">
        <f t="shared" si="48"/>
        <v>0</v>
      </c>
      <c r="I340" s="399">
        <f t="shared" si="48"/>
        <v>0</v>
      </c>
      <c r="J340" s="399">
        <f t="shared" si="48"/>
        <v>0</v>
      </c>
      <c r="K340" s="399">
        <f t="shared" si="48"/>
        <v>0</v>
      </c>
      <c r="L340" s="399">
        <f t="shared" si="48"/>
        <v>0</v>
      </c>
      <c r="M340" s="399">
        <f t="shared" si="48"/>
        <v>0</v>
      </c>
      <c r="N340" s="399">
        <f t="shared" si="48"/>
        <v>0</v>
      </c>
      <c r="O340" s="400">
        <f>SUM(C340:N340)</f>
        <v>0</v>
      </c>
    </row>
    <row r="341" spans="2:15" ht="28.5">
      <c r="B341" s="401" t="s">
        <v>288</v>
      </c>
      <c r="C341" s="402" t="e">
        <f>C340*'Hodinové náklady'!$C$12</f>
        <v>#DIV/0!</v>
      </c>
      <c r="D341" s="402" t="e">
        <f>D340*'Hodinové náklady'!$D$12</f>
        <v>#DIV/0!</v>
      </c>
      <c r="E341" s="402" t="e">
        <f>E340*'Hodinové náklady'!$E$12</f>
        <v>#DIV/0!</v>
      </c>
      <c r="F341" s="402" t="e">
        <f>F340*'Hodinové náklady'!$F$12</f>
        <v>#DIV/0!</v>
      </c>
      <c r="G341" s="402" t="e">
        <f>G340*'Hodinové náklady'!$G$12</f>
        <v>#DIV/0!</v>
      </c>
      <c r="H341" s="402" t="e">
        <f>H340*'Hodinové náklady'!$H$12</f>
        <v>#DIV/0!</v>
      </c>
      <c r="I341" s="402" t="e">
        <f>I340*'Hodinové náklady'!$I$12</f>
        <v>#DIV/0!</v>
      </c>
      <c r="J341" s="402" t="e">
        <f>J340*'Hodinové náklady'!$J$12</f>
        <v>#DIV/0!</v>
      </c>
      <c r="K341" s="402" t="e">
        <f>K340*'Hodinové náklady'!$K$12</f>
        <v>#DIV/0!</v>
      </c>
      <c r="L341" s="402" t="e">
        <f>L340*'Hodinové náklady'!$L$12</f>
        <v>#DIV/0!</v>
      </c>
      <c r="M341" s="402" t="e">
        <f>M340*'Hodinové náklady'!$M$12</f>
        <v>#DIV/0!</v>
      </c>
      <c r="N341" s="402">
        <f>N340*'Hodinové náklady'!$N$12</f>
        <v>0</v>
      </c>
      <c r="O341" s="403" t="e">
        <f>SUM(C341:N341)</f>
        <v>#DIV/0!</v>
      </c>
    </row>
    <row r="342" spans="2:15" ht="15" thickBot="1">
      <c r="B342" s="404" t="s">
        <v>289</v>
      </c>
      <c r="C342" s="405" t="e">
        <f>C340*'Hodinové náklady'!$C$15</f>
        <v>#DIV/0!</v>
      </c>
      <c r="D342" s="405" t="e">
        <f>D340*'Hodinové náklady'!$D$15</f>
        <v>#DIV/0!</v>
      </c>
      <c r="E342" s="405" t="e">
        <f>E340*'Hodinové náklady'!$E$15</f>
        <v>#DIV/0!</v>
      </c>
      <c r="F342" s="405" t="e">
        <f>F340*'Hodinové náklady'!$F$15</f>
        <v>#DIV/0!</v>
      </c>
      <c r="G342" s="405" t="e">
        <f>G340*'Hodinové náklady'!$G$15</f>
        <v>#DIV/0!</v>
      </c>
      <c r="H342" s="405" t="e">
        <f>H340*'Hodinové náklady'!$H$15</f>
        <v>#DIV/0!</v>
      </c>
      <c r="I342" s="405" t="e">
        <f>I340*'Hodinové náklady'!$I$15</f>
        <v>#DIV/0!</v>
      </c>
      <c r="J342" s="405" t="e">
        <f>J340*'Hodinové náklady'!$J$15</f>
        <v>#DIV/0!</v>
      </c>
      <c r="K342" s="405" t="e">
        <f>K340*'Hodinové náklady'!$K$15</f>
        <v>#DIV/0!</v>
      </c>
      <c r="L342" s="405" t="e">
        <f>L340*'Hodinové náklady'!$L$15</f>
        <v>#DIV/0!</v>
      </c>
      <c r="M342" s="405" t="e">
        <f>M340*'Hodinové náklady'!$M$15</f>
        <v>#DIV/0!</v>
      </c>
      <c r="N342" s="405" t="e">
        <f>N340*'Hodinové náklady'!$N$15</f>
        <v>#DIV/0!</v>
      </c>
      <c r="O342" s="406" t="e">
        <f>SUM(C342:N342)</f>
        <v>#DIV/0!</v>
      </c>
    </row>
  </sheetData>
  <printOptions/>
  <pageMargins left="0.7874015748031497" right="0.7874015748031497" top="0.984251968503937" bottom="0.984251968503937" header="0.5118110236220472" footer="0.5118110236220472"/>
  <pageSetup fitToHeight="8" fitToWidth="1" horizontalDpi="600" verticalDpi="600" orientation="landscape" paperSize="9" scale="61" r:id="rId1"/>
  <headerFooter alignWithMargins="0">
    <oddHeader>&amp;LNákladový model kolokace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1:O35"/>
  <sheetViews>
    <sheetView showGridLines="0" zoomScale="80" zoomScaleNormal="80" workbookViewId="0" topLeftCell="A1">
      <pane xSplit="2" ySplit="7" topLeftCell="C8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B14" sqref="B14"/>
    </sheetView>
  </sheetViews>
  <sheetFormatPr defaultColWidth="9.140625" defaultRowHeight="12.75"/>
  <cols>
    <col min="1" max="1" width="2.00390625" style="352" customWidth="1"/>
    <col min="2" max="2" width="59.28125" style="352" bestFit="1" customWidth="1"/>
    <col min="3" max="3" width="14.421875" style="352" customWidth="1"/>
    <col min="4" max="14" width="18.8515625" style="352" customWidth="1"/>
    <col min="15" max="16384" width="9.140625" style="352" customWidth="1"/>
  </cols>
  <sheetData>
    <row r="1" spans="3:13" ht="14.25"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2:15" ht="20.25">
      <c r="B2" s="354" t="s">
        <v>290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2:15" ht="20.25">
      <c r="B3" s="354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2:15" ht="20.25">
      <c r="B4" s="354"/>
      <c r="C4" s="355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2:15" ht="20.25">
      <c r="B5" s="354"/>
      <c r="C5" s="357"/>
      <c r="D5" s="357"/>
      <c r="E5" s="357"/>
      <c r="F5" s="357"/>
      <c r="G5" s="358"/>
      <c r="H5" s="358"/>
      <c r="I5" s="353"/>
      <c r="J5" s="358"/>
      <c r="K5" s="358"/>
      <c r="L5" s="358"/>
      <c r="M5" s="358"/>
      <c r="N5" s="358"/>
      <c r="O5" s="353"/>
    </row>
    <row r="6" spans="3:8" ht="15">
      <c r="C6" s="359"/>
      <c r="D6" s="359"/>
      <c r="E6" s="359"/>
      <c r="F6" s="359"/>
      <c r="G6" s="359"/>
      <c r="H6" s="359"/>
    </row>
    <row r="7" spans="3:14" s="360" customFormat="1" ht="15"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3:14" ht="30">
      <c r="C8" s="362" t="s">
        <v>465</v>
      </c>
      <c r="D8" s="362" t="s">
        <v>466</v>
      </c>
      <c r="E8" s="362" t="s">
        <v>467</v>
      </c>
      <c r="F8" s="362" t="s">
        <v>468</v>
      </c>
      <c r="G8" s="362" t="s">
        <v>469</v>
      </c>
      <c r="H8" s="362" t="s">
        <v>470</v>
      </c>
      <c r="I8" s="362" t="s">
        <v>471</v>
      </c>
      <c r="J8" s="362" t="s">
        <v>472</v>
      </c>
      <c r="K8" s="362" t="s">
        <v>473</v>
      </c>
      <c r="L8" s="362" t="s">
        <v>474</v>
      </c>
      <c r="M8" s="362" t="s">
        <v>475</v>
      </c>
      <c r="N8" s="362" t="s">
        <v>476</v>
      </c>
    </row>
    <row r="9" spans="2:14" ht="30">
      <c r="B9" s="363" t="s">
        <v>416</v>
      </c>
      <c r="C9" s="362" t="s">
        <v>477</v>
      </c>
      <c r="D9" s="362" t="s">
        <v>477</v>
      </c>
      <c r="E9" s="362" t="s">
        <v>477</v>
      </c>
      <c r="F9" s="362" t="s">
        <v>477</v>
      </c>
      <c r="G9" s="362" t="s">
        <v>477</v>
      </c>
      <c r="H9" s="362" t="s">
        <v>477</v>
      </c>
      <c r="I9" s="362" t="s">
        <v>477</v>
      </c>
      <c r="J9" s="362" t="s">
        <v>477</v>
      </c>
      <c r="K9" s="362" t="s">
        <v>477</v>
      </c>
      <c r="L9" s="362" t="s">
        <v>477</v>
      </c>
      <c r="M9" s="362" t="s">
        <v>477</v>
      </c>
      <c r="N9" s="362" t="s">
        <v>477</v>
      </c>
    </row>
    <row r="10" spans="2:14" ht="14.25">
      <c r="B10" s="364" t="s">
        <v>478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spans="2:14" ht="14.25">
      <c r="B11" s="364" t="s">
        <v>479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</row>
    <row r="12" spans="2:14" ht="14.25">
      <c r="B12" s="366" t="s">
        <v>291</v>
      </c>
      <c r="C12" s="367" t="e">
        <f aca="true" t="shared" si="0" ref="C12:M12">C10/C11</f>
        <v>#DIV/0!</v>
      </c>
      <c r="D12" s="367" t="e">
        <f t="shared" si="0"/>
        <v>#DIV/0!</v>
      </c>
      <c r="E12" s="367" t="e">
        <f t="shared" si="0"/>
        <v>#DIV/0!</v>
      </c>
      <c r="F12" s="367" t="e">
        <f t="shared" si="0"/>
        <v>#DIV/0!</v>
      </c>
      <c r="G12" s="367" t="e">
        <f>G10/G11</f>
        <v>#DIV/0!</v>
      </c>
      <c r="H12" s="367" t="e">
        <f t="shared" si="0"/>
        <v>#DIV/0!</v>
      </c>
      <c r="I12" s="367" t="e">
        <f t="shared" si="0"/>
        <v>#DIV/0!</v>
      </c>
      <c r="J12" s="367" t="e">
        <f t="shared" si="0"/>
        <v>#DIV/0!</v>
      </c>
      <c r="K12" s="367" t="e">
        <f t="shared" si="0"/>
        <v>#DIV/0!</v>
      </c>
      <c r="L12" s="367" t="e">
        <f>L10/L11</f>
        <v>#DIV/0!</v>
      </c>
      <c r="M12" s="367" t="e">
        <f t="shared" si="0"/>
        <v>#DIV/0!</v>
      </c>
      <c r="N12" s="367">
        <v>495</v>
      </c>
    </row>
    <row r="13" spans="2:14" ht="14.25">
      <c r="B13" s="364" t="s">
        <v>292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</row>
    <row r="14" spans="2:14" ht="14.25">
      <c r="B14" s="364" t="s">
        <v>433</v>
      </c>
      <c r="C14" s="365">
        <f>C13*(Objemy!$D$4)</f>
        <v>0</v>
      </c>
      <c r="D14" s="365">
        <f>D13*(Objemy!$D$4)</f>
        <v>0</v>
      </c>
      <c r="E14" s="365">
        <f>E13*(Objemy!$D$4)</f>
        <v>0</v>
      </c>
      <c r="F14" s="365">
        <f>F13*(Objemy!$D$4)</f>
        <v>0</v>
      </c>
      <c r="G14" s="365">
        <f>G13*(Objemy!$D$4)</f>
        <v>0</v>
      </c>
      <c r="H14" s="365">
        <f>H13*(Objemy!$D$4)</f>
        <v>0</v>
      </c>
      <c r="I14" s="365">
        <f>I13*(Objemy!$D$4)</f>
        <v>0</v>
      </c>
      <c r="J14" s="365">
        <f>J13*(Objemy!$D$4)</f>
        <v>0</v>
      </c>
      <c r="K14" s="365">
        <f>K13*(Objemy!$D$4)</f>
        <v>0</v>
      </c>
      <c r="L14" s="365">
        <f>L13*(Objemy!$D$4)</f>
        <v>0</v>
      </c>
      <c r="M14" s="365">
        <f>M13*(Objemy!$D$4)</f>
        <v>0</v>
      </c>
      <c r="N14" s="365">
        <f>N13*(Objemy!$D$4)</f>
        <v>0</v>
      </c>
    </row>
    <row r="15" spans="2:14" ht="14.25">
      <c r="B15" s="366" t="s">
        <v>293</v>
      </c>
      <c r="C15" s="367" t="e">
        <f aca="true" t="shared" si="1" ref="C15:N15">C14/C11</f>
        <v>#DIV/0!</v>
      </c>
      <c r="D15" s="367" t="e">
        <f t="shared" si="1"/>
        <v>#DIV/0!</v>
      </c>
      <c r="E15" s="367" t="e">
        <f t="shared" si="1"/>
        <v>#DIV/0!</v>
      </c>
      <c r="F15" s="367" t="e">
        <f t="shared" si="1"/>
        <v>#DIV/0!</v>
      </c>
      <c r="G15" s="367" t="e">
        <f>G14/G11</f>
        <v>#DIV/0!</v>
      </c>
      <c r="H15" s="367" t="e">
        <f t="shared" si="1"/>
        <v>#DIV/0!</v>
      </c>
      <c r="I15" s="367" t="e">
        <f t="shared" si="1"/>
        <v>#DIV/0!</v>
      </c>
      <c r="J15" s="367" t="e">
        <f t="shared" si="1"/>
        <v>#DIV/0!</v>
      </c>
      <c r="K15" s="367" t="e">
        <f t="shared" si="1"/>
        <v>#DIV/0!</v>
      </c>
      <c r="L15" s="367" t="e">
        <f>L14/L11</f>
        <v>#DIV/0!</v>
      </c>
      <c r="M15" s="367" t="e">
        <f t="shared" si="1"/>
        <v>#DIV/0!</v>
      </c>
      <c r="N15" s="367" t="e">
        <f t="shared" si="1"/>
        <v>#DIV/0!</v>
      </c>
    </row>
    <row r="16" spans="2:14" ht="15.75">
      <c r="B16" s="368" t="s">
        <v>294</v>
      </c>
      <c r="C16" s="369" t="e">
        <f aca="true" t="shared" si="2" ref="C16:N16">C12+C15</f>
        <v>#DIV/0!</v>
      </c>
      <c r="D16" s="369" t="e">
        <f t="shared" si="2"/>
        <v>#DIV/0!</v>
      </c>
      <c r="E16" s="369" t="e">
        <f t="shared" si="2"/>
        <v>#DIV/0!</v>
      </c>
      <c r="F16" s="369" t="e">
        <f t="shared" si="2"/>
        <v>#DIV/0!</v>
      </c>
      <c r="G16" s="369" t="e">
        <f>G12+G15</f>
        <v>#DIV/0!</v>
      </c>
      <c r="H16" s="369" t="e">
        <f t="shared" si="2"/>
        <v>#DIV/0!</v>
      </c>
      <c r="I16" s="369" t="e">
        <f t="shared" si="2"/>
        <v>#DIV/0!</v>
      </c>
      <c r="J16" s="369" t="e">
        <f t="shared" si="2"/>
        <v>#DIV/0!</v>
      </c>
      <c r="K16" s="369" t="e">
        <f t="shared" si="2"/>
        <v>#DIV/0!</v>
      </c>
      <c r="L16" s="369" t="e">
        <f>L12+L15</f>
        <v>#DIV/0!</v>
      </c>
      <c r="M16" s="369" t="e">
        <f t="shared" si="2"/>
        <v>#DIV/0!</v>
      </c>
      <c r="N16" s="369" t="e">
        <f t="shared" si="2"/>
        <v>#DIV/0!</v>
      </c>
    </row>
    <row r="17" ht="14.25">
      <c r="B17" s="370"/>
    </row>
    <row r="18" spans="2:14" ht="14.25">
      <c r="B18" s="370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</row>
    <row r="19" spans="2:14" ht="14.25">
      <c r="B19" s="370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</row>
    <row r="20" spans="8:10" ht="14.25">
      <c r="H20" s="360"/>
      <c r="I20" s="373"/>
      <c r="J20" s="373"/>
    </row>
    <row r="21" spans="3:13" ht="14.25">
      <c r="C21" s="373"/>
      <c r="D21" s="373"/>
      <c r="H21" s="373"/>
      <c r="I21" s="373"/>
      <c r="J21" s="373"/>
      <c r="K21" s="374"/>
      <c r="L21" s="374"/>
      <c r="M21" s="374"/>
    </row>
    <row r="22" spans="2:13" ht="14.25">
      <c r="B22" s="317"/>
      <c r="C22" s="360"/>
      <c r="D22" s="373"/>
      <c r="G22" s="375"/>
      <c r="H22" s="375"/>
      <c r="I22" s="375"/>
      <c r="J22" s="373"/>
      <c r="K22" s="376"/>
      <c r="L22" s="376"/>
      <c r="M22" s="376"/>
    </row>
    <row r="23" spans="3:14" ht="14.25">
      <c r="C23" s="360"/>
      <c r="D23" s="360"/>
      <c r="E23" s="360"/>
      <c r="F23" s="360"/>
      <c r="G23" s="360"/>
      <c r="H23" s="360"/>
      <c r="I23" s="360"/>
      <c r="J23" s="373"/>
      <c r="K23" s="360"/>
      <c r="L23" s="360"/>
      <c r="M23" s="360"/>
      <c r="N23" s="360"/>
    </row>
    <row r="24" spans="3:10" ht="14.25">
      <c r="C24" s="360"/>
      <c r="D24" s="360"/>
      <c r="G24" s="375"/>
      <c r="H24" s="375"/>
      <c r="I24" s="375"/>
      <c r="J24" s="373"/>
    </row>
    <row r="25" spans="3:13" ht="14.25">
      <c r="C25" s="360"/>
      <c r="D25" s="360"/>
      <c r="G25" s="375"/>
      <c r="H25" s="375"/>
      <c r="I25" s="375"/>
      <c r="J25" s="373"/>
      <c r="K25" s="373"/>
      <c r="L25" s="373"/>
      <c r="M25" s="373"/>
    </row>
    <row r="26" spans="3:10" ht="14.25">
      <c r="C26" s="360"/>
      <c r="D26" s="360"/>
      <c r="G26" s="377"/>
      <c r="H26" s="375"/>
      <c r="I26" s="375"/>
      <c r="J26" s="373"/>
    </row>
    <row r="27" spans="7:10" ht="14.25">
      <c r="G27" s="375"/>
      <c r="H27" s="375"/>
      <c r="I27" s="375"/>
      <c r="J27" s="373"/>
    </row>
    <row r="28" spans="7:10" ht="14.25">
      <c r="G28" s="375"/>
      <c r="H28" s="375"/>
      <c r="I28" s="375"/>
      <c r="J28" s="378"/>
    </row>
    <row r="29" spans="7:9" ht="14.25">
      <c r="G29" s="375"/>
      <c r="H29" s="373"/>
      <c r="I29" s="373"/>
    </row>
    <row r="30" spans="7:9" ht="14.25">
      <c r="G30" s="375"/>
      <c r="H30" s="373"/>
      <c r="I30" s="373"/>
    </row>
    <row r="31" spans="7:9" ht="15">
      <c r="G31" s="379"/>
      <c r="H31" s="379"/>
      <c r="I31" s="379"/>
    </row>
    <row r="32" spans="7:9" ht="14.25">
      <c r="G32" s="375"/>
      <c r="H32" s="372"/>
      <c r="I32" s="372"/>
    </row>
    <row r="33" spans="7:9" ht="14.25">
      <c r="G33" s="375"/>
      <c r="H33" s="372"/>
      <c r="I33" s="372"/>
    </row>
    <row r="34" spans="7:9" ht="14.25">
      <c r="G34" s="372"/>
      <c r="H34" s="372"/>
      <c r="I34" s="372"/>
    </row>
    <row r="35" spans="7:9" ht="14.25">
      <c r="G35" s="372"/>
      <c r="H35" s="372"/>
      <c r="I35" s="372"/>
    </row>
  </sheetData>
  <mergeCells count="1">
    <mergeCell ref="C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  <headerFooter alignWithMargins="0">
    <oddHeader>&amp;LNákladový model kolokace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1:G11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5.28125" style="411" customWidth="1"/>
    <col min="2" max="2" width="41.7109375" style="411" customWidth="1"/>
    <col min="3" max="3" width="8.7109375" style="411" bestFit="1" customWidth="1"/>
    <col min="4" max="7" width="22.57421875" style="411" customWidth="1"/>
    <col min="8" max="16384" width="9.140625" style="411" customWidth="1"/>
  </cols>
  <sheetData>
    <row r="1" spans="2:3" ht="20.25">
      <c r="B1" s="419" t="s">
        <v>311</v>
      </c>
      <c r="C1" s="417"/>
    </row>
    <row r="2" spans="2:3" ht="14.25">
      <c r="B2" s="422" t="s">
        <v>312</v>
      </c>
      <c r="C2" s="478"/>
    </row>
    <row r="3" spans="2:3" ht="14.25">
      <c r="B3" s="422" t="s">
        <v>180</v>
      </c>
      <c r="C3" s="478"/>
    </row>
    <row r="4" spans="2:3" ht="15" thickBot="1">
      <c r="B4" s="422" t="s">
        <v>181</v>
      </c>
      <c r="C4" s="478"/>
    </row>
    <row r="5" spans="2:7" ht="15" customHeight="1" thickBot="1">
      <c r="B5" s="479" t="s">
        <v>182</v>
      </c>
      <c r="C5" s="479"/>
      <c r="D5" s="479" t="s">
        <v>183</v>
      </c>
      <c r="E5" s="479" t="s">
        <v>184</v>
      </c>
      <c r="F5" s="479" t="s">
        <v>185</v>
      </c>
      <c r="G5" s="479" t="s">
        <v>186</v>
      </c>
    </row>
    <row r="6" spans="2:7" ht="12" customHeight="1" thickBot="1">
      <c r="B6" s="422" t="s">
        <v>24</v>
      </c>
      <c r="C6" s="478" t="e">
        <f>AVERAGE(D6:G6)</f>
        <v>#DIV/0!</v>
      </c>
      <c r="D6" s="480"/>
      <c r="E6" s="480"/>
      <c r="F6" s="480"/>
      <c r="G6" s="480"/>
    </row>
    <row r="7" spans="2:7" ht="12" customHeight="1" thickBot="1">
      <c r="B7" s="422" t="s">
        <v>25</v>
      </c>
      <c r="C7" s="478" t="e">
        <f>AVERAGE(D7:G7)</f>
        <v>#DIV/0!</v>
      </c>
      <c r="D7" s="481"/>
      <c r="E7" s="481"/>
      <c r="F7" s="481"/>
      <c r="G7" s="481"/>
    </row>
    <row r="8" ht="12.75">
      <c r="B8" s="482" t="s">
        <v>326</v>
      </c>
    </row>
    <row r="11" ht="14.25">
      <c r="B11" s="317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0" r:id="rId1"/>
  <headerFooter alignWithMargins="0">
    <oddHeader>&amp;LNákladový model kolokace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H50"/>
  <sheetViews>
    <sheetView showGridLines="0" zoomScale="75" zoomScaleNormal="75" workbookViewId="0" topLeftCell="A1">
      <pane xSplit="3" ySplit="6" topLeftCell="D7" activePane="bottomRight" state="frozen"/>
      <selection pane="topLeft" activeCell="M50" sqref="M50"/>
      <selection pane="topRight" activeCell="M50" sqref="M50"/>
      <selection pane="bottomLeft" activeCell="M50" sqref="M50"/>
      <selection pane="bottomRight" activeCell="C17" sqref="C17"/>
    </sheetView>
  </sheetViews>
  <sheetFormatPr defaultColWidth="9.140625" defaultRowHeight="12.75"/>
  <cols>
    <col min="1" max="1" width="1.1484375" style="3" customWidth="1"/>
    <col min="2" max="2" width="6.421875" style="3" customWidth="1"/>
    <col min="3" max="3" width="104.28125" style="3" bestFit="1" customWidth="1"/>
    <col min="4" max="5" width="33.8515625" style="3" customWidth="1"/>
    <col min="6" max="6" width="24.57421875" style="3" customWidth="1"/>
    <col min="7" max="7" width="25.421875" style="3" customWidth="1"/>
    <col min="8" max="8" width="12.00390625" style="3" bestFit="1" customWidth="1"/>
    <col min="9" max="16384" width="9.140625" style="3" customWidth="1"/>
  </cols>
  <sheetData>
    <row r="2" spans="3:6" ht="20.25">
      <c r="C2" s="2" t="s">
        <v>57</v>
      </c>
      <c r="E2" s="30"/>
      <c r="F2" s="30"/>
    </row>
    <row r="4" spans="3:7" ht="14.25">
      <c r="C4" s="1" t="s">
        <v>347</v>
      </c>
      <c r="D4" s="38" t="s">
        <v>408</v>
      </c>
      <c r="E4" s="38" t="s">
        <v>409</v>
      </c>
      <c r="F4" s="38" t="s">
        <v>410</v>
      </c>
      <c r="G4" s="38" t="s">
        <v>348</v>
      </c>
    </row>
    <row r="5" spans="4:7" ht="14.25">
      <c r="D5" s="5" t="s">
        <v>414</v>
      </c>
      <c r="E5" s="5" t="s">
        <v>414</v>
      </c>
      <c r="F5" s="5" t="s">
        <v>414</v>
      </c>
      <c r="G5" s="6" t="s">
        <v>414</v>
      </c>
    </row>
    <row r="6" spans="2:7" ht="33.75" thickBot="1">
      <c r="B6" s="37" t="s">
        <v>346</v>
      </c>
      <c r="C6" s="7" t="s">
        <v>349</v>
      </c>
      <c r="D6" s="31" t="s">
        <v>350</v>
      </c>
      <c r="E6" s="31" t="s">
        <v>351</v>
      </c>
      <c r="F6" s="31" t="s">
        <v>352</v>
      </c>
      <c r="G6" s="32" t="s">
        <v>353</v>
      </c>
    </row>
    <row r="7" spans="2:8" ht="14.25">
      <c r="B7" s="38" t="s">
        <v>354</v>
      </c>
      <c r="C7" s="33" t="s">
        <v>355</v>
      </c>
      <c r="D7" s="83">
        <f>'Měsíční pronájmy'!I6</f>
        <v>0</v>
      </c>
      <c r="E7" s="10" t="e">
        <f>'Měsíční pronájmy'!H6</f>
        <v>#DIV/0!</v>
      </c>
      <c r="F7" s="10" t="e">
        <f>'Měsíční pronájmy'!R6</f>
        <v>#DIV/0!</v>
      </c>
      <c r="G7" s="14" t="e">
        <f>D7+E7+F7+$D$47</f>
        <v>#DIV/0!</v>
      </c>
      <c r="H7" s="11"/>
    </row>
    <row r="8" spans="2:8" ht="14.25">
      <c r="B8" s="38" t="s">
        <v>356</v>
      </c>
      <c r="C8" s="34" t="s">
        <v>357</v>
      </c>
      <c r="D8" s="13">
        <f>'Měsíční pronájmy'!I7</f>
        <v>0</v>
      </c>
      <c r="E8" s="13" t="e">
        <f>'Měsíční pronájmy'!H7</f>
        <v>#DIV/0!</v>
      </c>
      <c r="F8" s="13" t="e">
        <f>'Měsíční pronájmy'!R7</f>
        <v>#DIV/0!</v>
      </c>
      <c r="G8" s="14" t="e">
        <f>D8+E8+F8+$D$47</f>
        <v>#DIV/0!</v>
      </c>
      <c r="H8" s="11"/>
    </row>
    <row r="9" spans="2:8" ht="14.25">
      <c r="B9" s="38" t="s">
        <v>358</v>
      </c>
      <c r="C9" s="34" t="s">
        <v>359</v>
      </c>
      <c r="D9" s="13">
        <f>'Měsíční pronájmy'!I8</f>
        <v>0</v>
      </c>
      <c r="E9" s="13" t="e">
        <f>'Měsíční pronájmy'!H8</f>
        <v>#DIV/0!</v>
      </c>
      <c r="F9" s="13" t="e">
        <f>'Měsíční pronájmy'!R8</f>
        <v>#DIV/0!</v>
      </c>
      <c r="G9" s="14" t="e">
        <f aca="true" t="shared" si="0" ref="G9:G22">D9+E9+F9+$D$47</f>
        <v>#DIV/0!</v>
      </c>
      <c r="H9" s="11"/>
    </row>
    <row r="10" spans="2:8" ht="14.25">
      <c r="B10" s="38" t="s">
        <v>360</v>
      </c>
      <c r="C10" s="34" t="s">
        <v>361</v>
      </c>
      <c r="D10" s="13">
        <f>'Měsíční pronájmy'!I9</f>
        <v>0</v>
      </c>
      <c r="E10" s="13" t="e">
        <f>'Měsíční pronájmy'!H9</f>
        <v>#DIV/0!</v>
      </c>
      <c r="F10" s="13" t="e">
        <f>'Měsíční pronájmy'!R9</f>
        <v>#DIV/0!</v>
      </c>
      <c r="G10" s="14" t="e">
        <f t="shared" si="0"/>
        <v>#DIV/0!</v>
      </c>
      <c r="H10" s="11"/>
    </row>
    <row r="11" spans="2:8" ht="14.25">
      <c r="B11" s="38" t="s">
        <v>362</v>
      </c>
      <c r="C11" s="34" t="s">
        <v>363</v>
      </c>
      <c r="D11" s="13">
        <f>'Měsíční pronájmy'!I22</f>
        <v>0</v>
      </c>
      <c r="E11" s="13">
        <v>0</v>
      </c>
      <c r="F11" s="13">
        <f>'Měsíční pronájmy'!R22</f>
        <v>0</v>
      </c>
      <c r="G11" s="14" t="e">
        <f t="shared" si="0"/>
        <v>#DIV/0!</v>
      </c>
      <c r="H11" s="11"/>
    </row>
    <row r="12" spans="2:8" ht="14.25">
      <c r="B12" s="38" t="s">
        <v>364</v>
      </c>
      <c r="C12" s="34" t="s">
        <v>365</v>
      </c>
      <c r="D12" s="13">
        <f>'Měsíční pronájmy'!I10</f>
        <v>0</v>
      </c>
      <c r="E12" s="13" t="e">
        <f>'Měsíční pronájmy'!H10</f>
        <v>#DIV/0!</v>
      </c>
      <c r="F12" s="13" t="e">
        <f>'Měsíční pronájmy'!R10</f>
        <v>#DIV/0!</v>
      </c>
      <c r="G12" s="14" t="e">
        <f t="shared" si="0"/>
        <v>#DIV/0!</v>
      </c>
      <c r="H12" s="11"/>
    </row>
    <row r="13" spans="2:8" ht="14.25">
      <c r="B13" s="38" t="s">
        <v>366</v>
      </c>
      <c r="C13" s="34" t="s">
        <v>367</v>
      </c>
      <c r="D13" s="13" t="e">
        <f>'Měsíční pronájmy'!I23</f>
        <v>#DIV/0!</v>
      </c>
      <c r="E13" s="13" t="e">
        <f>'Měsíční pronájmy'!$H$21</f>
        <v>#DIV/0!</v>
      </c>
      <c r="F13" s="13" t="e">
        <f>'Měsíční pronájmy'!R21+'Měsíční pronájmy'!R23</f>
        <v>#DIV/0!</v>
      </c>
      <c r="G13" s="14" t="e">
        <f t="shared" si="0"/>
        <v>#DIV/0!</v>
      </c>
      <c r="H13" s="11"/>
    </row>
    <row r="14" spans="2:8" ht="14.25">
      <c r="B14" s="38" t="s">
        <v>368</v>
      </c>
      <c r="C14" s="34" t="s">
        <v>369</v>
      </c>
      <c r="D14" s="13" t="e">
        <f>'Měsíční pronájmy'!I24</f>
        <v>#DIV/0!</v>
      </c>
      <c r="E14" s="13" t="e">
        <f>'Měsíční pronájmy'!$H$21</f>
        <v>#DIV/0!</v>
      </c>
      <c r="F14" s="13" t="e">
        <f>'Měsíční pronájmy'!R21+'Měsíční pronájmy'!R24</f>
        <v>#DIV/0!</v>
      </c>
      <c r="G14" s="14" t="e">
        <f t="shared" si="0"/>
        <v>#DIV/0!</v>
      </c>
      <c r="H14" s="11"/>
    </row>
    <row r="15" spans="2:8" ht="14.25">
      <c r="B15" s="38" t="s">
        <v>370</v>
      </c>
      <c r="C15" s="34" t="s">
        <v>371</v>
      </c>
      <c r="D15" s="13" t="e">
        <f>'Měsíční pronájmy'!I25</f>
        <v>#DIV/0!</v>
      </c>
      <c r="E15" s="13" t="e">
        <f>'Měsíční pronájmy'!$H$21</f>
        <v>#DIV/0!</v>
      </c>
      <c r="F15" s="13" t="e">
        <f>'Měsíční pronájmy'!R21+'Měsíční pronájmy'!R25</f>
        <v>#DIV/0!</v>
      </c>
      <c r="G15" s="14" t="e">
        <f t="shared" si="0"/>
        <v>#DIV/0!</v>
      </c>
      <c r="H15" s="11"/>
    </row>
    <row r="16" spans="2:8" ht="14.25">
      <c r="B16" s="38" t="s">
        <v>372</v>
      </c>
      <c r="C16" s="34" t="s">
        <v>373</v>
      </c>
      <c r="D16" s="13" t="e">
        <f>'Měsíční pronájmy'!I26</f>
        <v>#DIV/0!</v>
      </c>
      <c r="E16" s="13" t="e">
        <f>'Měsíční pronájmy'!$H$21</f>
        <v>#DIV/0!</v>
      </c>
      <c r="F16" s="13" t="e">
        <f>'Měsíční pronájmy'!R21+'Měsíční pronájmy'!R26</f>
        <v>#DIV/0!</v>
      </c>
      <c r="G16" s="14" t="e">
        <f t="shared" si="0"/>
        <v>#DIV/0!</v>
      </c>
      <c r="H16" s="11"/>
    </row>
    <row r="17" spans="2:8" ht="14.25">
      <c r="B17" s="38" t="s">
        <v>374</v>
      </c>
      <c r="C17" s="34" t="s">
        <v>375</v>
      </c>
      <c r="D17" s="13" t="e">
        <f>'Měsíční pronájmy'!I27</f>
        <v>#DIV/0!</v>
      </c>
      <c r="E17" s="13" t="e">
        <f>'Měsíční pronájmy'!$H$21</f>
        <v>#DIV/0!</v>
      </c>
      <c r="F17" s="13" t="e">
        <f>'Měsíční pronájmy'!R21+'Měsíční pronájmy'!R27</f>
        <v>#DIV/0!</v>
      </c>
      <c r="G17" s="14" t="e">
        <f t="shared" si="0"/>
        <v>#DIV/0!</v>
      </c>
      <c r="H17" s="11"/>
    </row>
    <row r="18" spans="2:8" ht="14.25">
      <c r="B18" s="38" t="s">
        <v>376</v>
      </c>
      <c r="C18" s="300" t="s">
        <v>377</v>
      </c>
      <c r="D18" s="301" t="e">
        <f>'Měsíční pronájmy'!I28</f>
        <v>#DIV/0!</v>
      </c>
      <c r="E18" s="301" t="e">
        <f>'Měsíční pronájmy'!$H$21</f>
        <v>#DIV/0!</v>
      </c>
      <c r="F18" s="301" t="e">
        <f>'Měsíční pronájmy'!R21+'Měsíční pronájmy'!R28</f>
        <v>#DIV/0!</v>
      </c>
      <c r="G18" s="302" t="e">
        <f t="shared" si="0"/>
        <v>#DIV/0!</v>
      </c>
      <c r="H18" s="11"/>
    </row>
    <row r="19" spans="2:8" ht="14.25">
      <c r="B19" s="38"/>
      <c r="C19" s="304" t="s">
        <v>155</v>
      </c>
      <c r="D19" s="13" t="e">
        <f>'Měsíční pronájmy'!I20</f>
        <v>#DIV/0!</v>
      </c>
      <c r="E19" s="13" t="e">
        <f>'Měsíční pronájmy'!H20</f>
        <v>#DIV/0!</v>
      </c>
      <c r="F19" s="13" t="e">
        <f>'Měsíční pronájmy'!R20</f>
        <v>#DIV/0!</v>
      </c>
      <c r="G19" s="14" t="e">
        <f>D19+E19+F19+$D$47</f>
        <v>#DIV/0!</v>
      </c>
      <c r="H19" s="11"/>
    </row>
    <row r="20" spans="2:8" ht="14.25">
      <c r="B20" s="38" t="s">
        <v>378</v>
      </c>
      <c r="C20" s="303" t="s">
        <v>379</v>
      </c>
      <c r="D20" s="19">
        <f>'Měsíční pronájmy'!I11</f>
        <v>0</v>
      </c>
      <c r="E20" s="19" t="e">
        <f>'Měsíční pronájmy'!H11</f>
        <v>#DIV/0!</v>
      </c>
      <c r="F20" s="19" t="e">
        <f>'Měsíční pronájmy'!R11</f>
        <v>#DIV/0!</v>
      </c>
      <c r="G20" s="36" t="e">
        <f t="shared" si="0"/>
        <v>#DIV/0!</v>
      </c>
      <c r="H20" s="11"/>
    </row>
    <row r="21" spans="2:8" ht="14.25">
      <c r="B21" s="38" t="s">
        <v>380</v>
      </c>
      <c r="C21" s="35" t="s">
        <v>381</v>
      </c>
      <c r="D21" s="13">
        <f>'Měsíční pronájmy'!I12</f>
        <v>0</v>
      </c>
      <c r="E21" s="13" t="e">
        <f>'Měsíční pronájmy'!H12</f>
        <v>#DIV/0!</v>
      </c>
      <c r="F21" s="13" t="e">
        <f>'Měsíční pronájmy'!R12</f>
        <v>#DIV/0!</v>
      </c>
      <c r="G21" s="36" t="e">
        <f t="shared" si="0"/>
        <v>#DIV/0!</v>
      </c>
      <c r="H21" s="11"/>
    </row>
    <row r="22" spans="2:8" ht="14.25">
      <c r="B22" s="38" t="s">
        <v>382</v>
      </c>
      <c r="C22" s="35" t="s">
        <v>383</v>
      </c>
      <c r="D22" s="13">
        <f>'Měsíční pronájmy'!I13</f>
        <v>0</v>
      </c>
      <c r="E22" s="13" t="e">
        <f>'Měsíční pronájmy'!H13</f>
        <v>#DIV/0!</v>
      </c>
      <c r="F22" s="13" t="e">
        <f>'Měsíční pronájmy'!R13</f>
        <v>#DIV/0!</v>
      </c>
      <c r="G22" s="14" t="e">
        <f t="shared" si="0"/>
        <v>#DIV/0!</v>
      </c>
      <c r="H22" s="11"/>
    </row>
    <row r="23" spans="2:8" ht="14.25">
      <c r="B23" s="38" t="s">
        <v>384</v>
      </c>
      <c r="C23" s="35" t="s">
        <v>169</v>
      </c>
      <c r="D23" s="13">
        <f>'Měsíční pronájmy'!I14</f>
        <v>0</v>
      </c>
      <c r="E23" s="13" t="e">
        <f>'Měsíční pronájmy'!H14</f>
        <v>#DIV/0!</v>
      </c>
      <c r="F23" s="13" t="e">
        <f>'Měsíční pronájmy'!R14</f>
        <v>#DIV/0!</v>
      </c>
      <c r="G23" s="14" t="e">
        <f aca="true" t="shared" si="1" ref="G23:G28">D23+E23+F23+$D$47</f>
        <v>#DIV/0!</v>
      </c>
      <c r="H23" s="11"/>
    </row>
    <row r="24" spans="2:8" ht="14.25">
      <c r="B24" s="38" t="s">
        <v>170</v>
      </c>
      <c r="C24" s="35" t="s">
        <v>171</v>
      </c>
      <c r="D24" s="13">
        <f>'Měsíční pronájmy'!I15</f>
        <v>0</v>
      </c>
      <c r="E24" s="13" t="e">
        <f>'Měsíční pronájmy'!H15</f>
        <v>#DIV/0!</v>
      </c>
      <c r="F24" s="13" t="e">
        <f>'Měsíční pronájmy'!R15</f>
        <v>#DIV/0!</v>
      </c>
      <c r="G24" s="14" t="e">
        <f t="shared" si="1"/>
        <v>#DIV/0!</v>
      </c>
      <c r="H24" s="11"/>
    </row>
    <row r="25" spans="2:8" ht="14.25">
      <c r="B25" s="38" t="s">
        <v>172</v>
      </c>
      <c r="C25" s="35" t="s">
        <v>173</v>
      </c>
      <c r="D25" s="13">
        <f>'Měsíční pronájmy'!I16</f>
        <v>0</v>
      </c>
      <c r="E25" s="13" t="e">
        <f>'Měsíční pronájmy'!H16</f>
        <v>#DIV/0!</v>
      </c>
      <c r="F25" s="13" t="e">
        <f>'Měsíční pronájmy'!R16</f>
        <v>#DIV/0!</v>
      </c>
      <c r="G25" s="14" t="e">
        <f t="shared" si="1"/>
        <v>#DIV/0!</v>
      </c>
      <c r="H25" s="11"/>
    </row>
    <row r="26" spans="2:8" ht="14.25">
      <c r="B26" s="38" t="s">
        <v>174</v>
      </c>
      <c r="C26" s="35" t="s">
        <v>175</v>
      </c>
      <c r="D26" s="13">
        <f>'Měsíční pronájmy'!I17</f>
        <v>0</v>
      </c>
      <c r="E26" s="13" t="e">
        <f>'Měsíční pronájmy'!H17</f>
        <v>#DIV/0!</v>
      </c>
      <c r="F26" s="13" t="e">
        <f>'Měsíční pronájmy'!R17</f>
        <v>#DIV/0!</v>
      </c>
      <c r="G26" s="14" t="e">
        <f t="shared" si="1"/>
        <v>#DIV/0!</v>
      </c>
      <c r="H26" s="11"/>
    </row>
    <row r="27" spans="2:8" ht="14.25">
      <c r="B27" s="38" t="s">
        <v>176</v>
      </c>
      <c r="C27" s="35" t="s">
        <v>177</v>
      </c>
      <c r="D27" s="13">
        <f>'Měsíční pronájmy'!I18</f>
        <v>0</v>
      </c>
      <c r="E27" s="13" t="e">
        <f>'Měsíční pronájmy'!H18</f>
        <v>#DIV/0!</v>
      </c>
      <c r="F27" s="13" t="e">
        <f>'Měsíční pronájmy'!R18</f>
        <v>#DIV/0!</v>
      </c>
      <c r="G27" s="14" t="e">
        <f>D27+E27+F27+$D$47</f>
        <v>#DIV/0!</v>
      </c>
      <c r="H27" s="11"/>
    </row>
    <row r="28" spans="2:8" ht="14.25">
      <c r="B28" s="38" t="s">
        <v>178</v>
      </c>
      <c r="C28" s="35" t="s">
        <v>179</v>
      </c>
      <c r="D28" s="13" t="e">
        <f>'Měsíční pronájmy'!I19</f>
        <v>#DIV/0!</v>
      </c>
      <c r="E28" s="13" t="e">
        <f>'Měsíční pronájmy'!H19</f>
        <v>#DIV/0!</v>
      </c>
      <c r="F28" s="13" t="e">
        <f>'Měsíční pronájmy'!R19</f>
        <v>#DIV/0!</v>
      </c>
      <c r="G28" s="14" t="e">
        <f t="shared" si="1"/>
        <v>#DIV/0!</v>
      </c>
      <c r="H28" s="11"/>
    </row>
    <row r="29" spans="2:8" ht="14.25">
      <c r="B29" s="38"/>
      <c r="C29" s="35" t="s">
        <v>418</v>
      </c>
      <c r="D29" s="13" t="e">
        <f>'Měsíční pronájmy'!I29</f>
        <v>#DIV/0!</v>
      </c>
      <c r="E29" s="13">
        <f>'Měsíční pronájmy'!H29</f>
        <v>0</v>
      </c>
      <c r="F29" s="13" t="e">
        <f>'Měsíční pronájmy'!R29</f>
        <v>#DIV/0!</v>
      </c>
      <c r="G29" s="14" t="e">
        <f aca="true" t="shared" si="2" ref="G29:G45">D29+E29+F29+$D$47</f>
        <v>#DIV/0!</v>
      </c>
      <c r="H29" s="11"/>
    </row>
    <row r="30" spans="2:8" ht="14.25">
      <c r="B30" s="38"/>
      <c r="C30" s="35" t="s">
        <v>419</v>
      </c>
      <c r="D30" s="13" t="e">
        <f>'Měsíční pronájmy'!I30</f>
        <v>#DIV/0!</v>
      </c>
      <c r="E30" s="13">
        <f>'Měsíční pronájmy'!H30</f>
        <v>0</v>
      </c>
      <c r="F30" s="13" t="e">
        <f>'Měsíční pronájmy'!R30</f>
        <v>#DIV/0!</v>
      </c>
      <c r="G30" s="14" t="e">
        <f t="shared" si="2"/>
        <v>#DIV/0!</v>
      </c>
      <c r="H30" s="11"/>
    </row>
    <row r="31" spans="2:8" ht="14.25">
      <c r="B31" s="38"/>
      <c r="C31" s="35" t="s">
        <v>417</v>
      </c>
      <c r="D31" s="13" t="e">
        <f>'Měsíční pronájmy'!I31</f>
        <v>#DIV/0!</v>
      </c>
      <c r="E31" s="13" t="e">
        <f>'Měsíční pronájmy'!H31</f>
        <v>#DIV/0!</v>
      </c>
      <c r="F31" s="13" t="e">
        <f>'Měsíční pronájmy'!R31</f>
        <v>#DIV/0!</v>
      </c>
      <c r="G31" s="14" t="e">
        <f t="shared" si="2"/>
        <v>#DIV/0!</v>
      </c>
      <c r="H31" s="11"/>
    </row>
    <row r="32" spans="2:8" ht="14.25">
      <c r="B32" s="38"/>
      <c r="C32" s="35" t="s">
        <v>423</v>
      </c>
      <c r="D32" s="13" t="e">
        <f>'Měsíční pronájmy'!I32</f>
        <v>#DIV/0!</v>
      </c>
      <c r="E32" s="13">
        <f>'Měsíční pronájmy'!H32</f>
        <v>0</v>
      </c>
      <c r="F32" s="13" t="e">
        <f>'Měsíční pronájmy'!R32</f>
        <v>#DIV/0!</v>
      </c>
      <c r="G32" s="14" t="e">
        <f t="shared" si="2"/>
        <v>#DIV/0!</v>
      </c>
      <c r="H32" s="11"/>
    </row>
    <row r="33" spans="2:8" ht="14.25">
      <c r="B33" s="38"/>
      <c r="C33" s="35" t="s">
        <v>424</v>
      </c>
      <c r="D33" s="13" t="e">
        <f>'Měsíční pronájmy'!I33</f>
        <v>#DIV/0!</v>
      </c>
      <c r="E33" s="13">
        <f>'Měsíční pronájmy'!H33</f>
        <v>0</v>
      </c>
      <c r="F33" s="13" t="e">
        <f>'Měsíční pronájmy'!R33</f>
        <v>#DIV/0!</v>
      </c>
      <c r="G33" s="14" t="e">
        <f t="shared" si="2"/>
        <v>#DIV/0!</v>
      </c>
      <c r="H33" s="11"/>
    </row>
    <row r="34" spans="2:8" ht="14.25">
      <c r="B34" s="38"/>
      <c r="C34" s="35" t="s">
        <v>425</v>
      </c>
      <c r="D34" s="13" t="e">
        <f>'Měsíční pronájmy'!I34</f>
        <v>#DIV/0!</v>
      </c>
      <c r="E34" s="13">
        <f>'Měsíční pronájmy'!H34</f>
        <v>0</v>
      </c>
      <c r="F34" s="13" t="e">
        <f>'Měsíční pronájmy'!R34</f>
        <v>#DIV/0!</v>
      </c>
      <c r="G34" s="14" t="e">
        <f t="shared" si="2"/>
        <v>#DIV/0!</v>
      </c>
      <c r="H34" s="11"/>
    </row>
    <row r="35" spans="2:8" ht="14.25">
      <c r="B35" s="38"/>
      <c r="C35" s="35" t="s">
        <v>426</v>
      </c>
      <c r="D35" s="13" t="e">
        <f>'Měsíční pronájmy'!I35</f>
        <v>#DIV/0!</v>
      </c>
      <c r="E35" s="13">
        <f>'Měsíční pronájmy'!H35</f>
        <v>0</v>
      </c>
      <c r="F35" s="13" t="e">
        <f>'Měsíční pronájmy'!R35</f>
        <v>#DIV/0!</v>
      </c>
      <c r="G35" s="14" t="e">
        <f t="shared" si="2"/>
        <v>#DIV/0!</v>
      </c>
      <c r="H35" s="11"/>
    </row>
    <row r="36" spans="2:8" ht="14.25">
      <c r="B36" s="38"/>
      <c r="C36" s="35" t="s">
        <v>95</v>
      </c>
      <c r="D36" s="13" t="e">
        <f>'Měsíční pronájmy'!I36</f>
        <v>#DIV/0!</v>
      </c>
      <c r="E36" s="13">
        <f>'Měsíční pronájmy'!H36</f>
        <v>0</v>
      </c>
      <c r="F36" s="13" t="e">
        <f>'Měsíční pronájmy'!R36</f>
        <v>#DIV/0!</v>
      </c>
      <c r="G36" s="14" t="e">
        <f t="shared" si="2"/>
        <v>#DIV/0!</v>
      </c>
      <c r="H36" s="11"/>
    </row>
    <row r="37" spans="2:8" ht="14.25">
      <c r="B37" s="38"/>
      <c r="C37" s="35" t="s">
        <v>96</v>
      </c>
      <c r="D37" s="13" t="e">
        <f>'Měsíční pronájmy'!I37</f>
        <v>#DIV/0!</v>
      </c>
      <c r="E37" s="13">
        <f>'Měsíční pronájmy'!H37</f>
        <v>0</v>
      </c>
      <c r="F37" s="13" t="e">
        <f>'Měsíční pronájmy'!R37</f>
        <v>#DIV/0!</v>
      </c>
      <c r="G37" s="14" t="e">
        <f t="shared" si="2"/>
        <v>#DIV/0!</v>
      </c>
      <c r="H37" s="11"/>
    </row>
    <row r="38" spans="2:8" ht="14.25">
      <c r="B38" s="38"/>
      <c r="C38" s="35" t="s">
        <v>97</v>
      </c>
      <c r="D38" s="13" t="e">
        <f>'Měsíční pronájmy'!I38</f>
        <v>#DIV/0!</v>
      </c>
      <c r="E38" s="13" t="e">
        <f>'Měsíční pronájmy'!H38</f>
        <v>#DIV/0!</v>
      </c>
      <c r="F38" s="13" t="e">
        <f>'Měsíční pronájmy'!R38</f>
        <v>#DIV/0!</v>
      </c>
      <c r="G38" s="14" t="e">
        <f t="shared" si="2"/>
        <v>#DIV/0!</v>
      </c>
      <c r="H38" s="11"/>
    </row>
    <row r="39" spans="2:8" ht="14.25">
      <c r="B39" s="38"/>
      <c r="C39" s="35" t="s">
        <v>98</v>
      </c>
      <c r="D39" s="13" t="e">
        <f>'Měsíční pronájmy'!I39</f>
        <v>#DIV/0!</v>
      </c>
      <c r="E39" s="13">
        <f>'Měsíční pronájmy'!H39</f>
        <v>0</v>
      </c>
      <c r="F39" s="13" t="e">
        <f>'Měsíční pronájmy'!R39</f>
        <v>#DIV/0!</v>
      </c>
      <c r="G39" s="14" t="e">
        <f t="shared" si="2"/>
        <v>#DIV/0!</v>
      </c>
      <c r="H39" s="11"/>
    </row>
    <row r="40" spans="2:8" ht="14.25">
      <c r="B40" s="38"/>
      <c r="C40" s="35" t="s">
        <v>99</v>
      </c>
      <c r="D40" s="13">
        <f>'Měsíční pronájmy'!I40</f>
        <v>0</v>
      </c>
      <c r="E40" s="13">
        <f>'Měsíční pronájmy'!H40</f>
        <v>0</v>
      </c>
      <c r="F40" s="13">
        <f>'Měsíční pronájmy'!R40</f>
        <v>0</v>
      </c>
      <c r="G40" s="14" t="e">
        <f t="shared" si="2"/>
        <v>#DIV/0!</v>
      </c>
      <c r="H40" s="11"/>
    </row>
    <row r="41" spans="2:8" ht="14.25">
      <c r="B41" s="38"/>
      <c r="C41" s="35" t="s">
        <v>100</v>
      </c>
      <c r="D41" s="13">
        <f>'Měsíční pronájmy'!I41</f>
        <v>0</v>
      </c>
      <c r="E41" s="13">
        <f>'Měsíční pronájmy'!H41</f>
        <v>0</v>
      </c>
      <c r="F41" s="13">
        <f>'Měsíční pronájmy'!R41</f>
        <v>0</v>
      </c>
      <c r="G41" s="14" t="e">
        <f t="shared" si="2"/>
        <v>#DIV/0!</v>
      </c>
      <c r="H41" s="11"/>
    </row>
    <row r="42" spans="2:8" ht="14.25">
      <c r="B42" s="38"/>
      <c r="C42" s="35" t="s">
        <v>101</v>
      </c>
      <c r="D42" s="13">
        <f>'Měsíční pronájmy'!I42</f>
        <v>0</v>
      </c>
      <c r="E42" s="13">
        <f>'Měsíční pronájmy'!H42</f>
        <v>0</v>
      </c>
      <c r="F42" s="13">
        <f>'Měsíční pronájmy'!R42</f>
        <v>0</v>
      </c>
      <c r="G42" s="14" t="e">
        <f t="shared" si="2"/>
        <v>#DIV/0!</v>
      </c>
      <c r="H42" s="11"/>
    </row>
    <row r="43" spans="2:8" ht="14.25">
      <c r="B43" s="38"/>
      <c r="C43" s="35" t="s">
        <v>102</v>
      </c>
      <c r="D43" s="13">
        <f>'Měsíční pronájmy'!I43</f>
        <v>0</v>
      </c>
      <c r="E43" s="13">
        <f>'Měsíční pronájmy'!H43</f>
        <v>0</v>
      </c>
      <c r="F43" s="13">
        <f>'Měsíční pronájmy'!R43</f>
        <v>0</v>
      </c>
      <c r="G43" s="14" t="e">
        <f t="shared" si="2"/>
        <v>#DIV/0!</v>
      </c>
      <c r="H43" s="11"/>
    </row>
    <row r="44" spans="2:8" ht="14.25">
      <c r="B44" s="38"/>
      <c r="C44" s="35" t="s">
        <v>103</v>
      </c>
      <c r="D44" s="13">
        <f>'Měsíční pronájmy'!I44</f>
        <v>0</v>
      </c>
      <c r="E44" s="13">
        <f>'Měsíční pronájmy'!H44</f>
        <v>0</v>
      </c>
      <c r="F44" s="13">
        <f>'Měsíční pronájmy'!R44</f>
        <v>0</v>
      </c>
      <c r="G44" s="14" t="e">
        <f t="shared" si="2"/>
        <v>#DIV/0!</v>
      </c>
      <c r="H44" s="11"/>
    </row>
    <row r="45" spans="2:8" ht="14.25">
      <c r="B45" s="38"/>
      <c r="C45" s="35" t="s">
        <v>104</v>
      </c>
      <c r="D45" s="13">
        <f>'Měsíční pronájmy'!I45</f>
        <v>0</v>
      </c>
      <c r="E45" s="13">
        <f>'Měsíční pronájmy'!H45</f>
        <v>0</v>
      </c>
      <c r="F45" s="13">
        <f>'Měsíční pronájmy'!R45</f>
        <v>0</v>
      </c>
      <c r="G45" s="14" t="e">
        <f t="shared" si="2"/>
        <v>#DIV/0!</v>
      </c>
      <c r="H45" s="11"/>
    </row>
    <row r="46" spans="4:7" ht="14.25">
      <c r="D46" s="24"/>
      <c r="G46" s="25"/>
    </row>
    <row r="47" spans="3:7" ht="14.25">
      <c r="C47" s="26" t="s">
        <v>195</v>
      </c>
      <c r="D47" s="130" t="e">
        <f>'Alokace nákladů na procesy'!D34</f>
        <v>#DIV/0!</v>
      </c>
      <c r="G47" s="24"/>
    </row>
    <row r="50" ht="14.25">
      <c r="C50" s="17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&amp;LNákladový model kolokace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Andersen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Dziemba</dc:creator>
  <cp:keywords/>
  <dc:description/>
  <cp:lastModifiedBy>Ing. Pavel Šubrt</cp:lastModifiedBy>
  <cp:lastPrinted>2007-01-19T10:14:53Z</cp:lastPrinted>
  <dcterms:created xsi:type="dcterms:W3CDTF">2002-05-27T13:21:42Z</dcterms:created>
  <dcterms:modified xsi:type="dcterms:W3CDTF">2007-03-30T07:04:30Z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