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8_{33142872-B189-42B4-8C7B-EF77BB089062}" xr6:coauthVersionLast="45" xr6:coauthVersionMax="45" xr10:uidLastSave="{00000000-0000-0000-0000-000000000000}"/>
  <bookViews>
    <workbookView xWindow="-120" yWindow="-120" windowWidth="29040" windowHeight="15840" activeTab="3" xr2:uid="{42A441B8-0517-4398-8019-0BEAD8443135}"/>
  </bookViews>
  <sheets>
    <sheet name="Shrnutí" sheetId="1" r:id="rId1"/>
    <sheet name="Objemy" sheetId="2" r:id="rId2"/>
    <sheet name="Externí náklady" sheetId="3" r:id="rId3"/>
    <sheet name="Procesy" sheetId="4" r:id="rId4"/>
    <sheet name="Hodinové náklady" sheetId="5" r:id="rId5"/>
    <sheet name="Alokace nákladů na procesy" sheetId="6" r:id="rId6"/>
    <sheet name="Alokace procesů na produkty" sheetId="7" r:id="rId7"/>
    <sheet name="Investice do položek pronájmů" sheetId="8" r:id="rId8"/>
    <sheet name="Příloha 5 ceny" sheetId="9" r:id="rId9"/>
    <sheet name="Náklady na technolog. plochu" sheetId="10" r:id="rId10"/>
    <sheet name="Měsíční pronájmy" sheetId="11" r:id="rId11"/>
    <sheet name="Alokace pronájmů na produkty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7" l="1"/>
  <c r="H34" i="7"/>
  <c r="E44" i="1"/>
  <c r="H13" i="6"/>
  <c r="I119" i="4" l="1"/>
  <c r="Q5" i="11" l="1"/>
  <c r="H4" i="10"/>
  <c r="F4" i="10"/>
  <c r="D4" i="10"/>
  <c r="B12" i="5"/>
  <c r="F7" i="9"/>
  <c r="I81" i="9"/>
  <c r="G81" i="9" s="1"/>
  <c r="C81" i="9" s="1"/>
  <c r="C6" i="11" s="1"/>
  <c r="E8" i="12"/>
  <c r="E9" i="12"/>
  <c r="E10" i="12"/>
  <c r="E11" i="12"/>
  <c r="E16" i="12"/>
  <c r="D8" i="12"/>
  <c r="D9" i="12"/>
  <c r="D10" i="12"/>
  <c r="D11" i="12"/>
  <c r="D23" i="12"/>
  <c r="D22" i="12"/>
  <c r="D20" i="12"/>
  <c r="D18" i="12"/>
  <c r="D17" i="12"/>
  <c r="D16" i="12"/>
  <c r="C25" i="12"/>
  <c r="C16" i="12"/>
  <c r="C8" i="12"/>
  <c r="C10" i="12"/>
  <c r="C11" i="12"/>
  <c r="Q8" i="11"/>
  <c r="Q7" i="11"/>
  <c r="Q9" i="11"/>
  <c r="Q10" i="11"/>
  <c r="Q16" i="11"/>
  <c r="L21" i="11"/>
  <c r="L19" i="11"/>
  <c r="L16" i="11"/>
  <c r="L15" i="11"/>
  <c r="L14" i="11"/>
  <c r="L13" i="11"/>
  <c r="L12" i="11"/>
  <c r="L10" i="11"/>
  <c r="L9" i="11"/>
  <c r="E9" i="11" s="1"/>
  <c r="H9" i="11" s="1"/>
  <c r="L7" i="11"/>
  <c r="E7" i="11" s="1"/>
  <c r="H7" i="11" s="1"/>
  <c r="L6" i="11"/>
  <c r="F12" i="11"/>
  <c r="F8" i="11"/>
  <c r="I8" i="11" s="1"/>
  <c r="C9" i="12" s="1"/>
  <c r="F9" i="12" s="1"/>
  <c r="E8" i="1" s="1"/>
  <c r="C16" i="11"/>
  <c r="C15" i="11"/>
  <c r="F15" i="11" s="1"/>
  <c r="I15" i="11" s="1"/>
  <c r="C15" i="12" s="1"/>
  <c r="C14" i="11"/>
  <c r="C13" i="11"/>
  <c r="F13" i="11" s="1"/>
  <c r="I13" i="11" s="1"/>
  <c r="C13" i="12" s="1"/>
  <c r="C10" i="11"/>
  <c r="C9" i="11"/>
  <c r="C7" i="11"/>
  <c r="F5" i="10"/>
  <c r="H5" i="10" s="1"/>
  <c r="E5" i="10"/>
  <c r="G5" i="10" s="1"/>
  <c r="C89" i="9"/>
  <c r="C12" i="11" s="1"/>
  <c r="E12" i="11" s="1"/>
  <c r="H12" i="11" s="1"/>
  <c r="F34" i="7"/>
  <c r="D34" i="7"/>
  <c r="Y32" i="7"/>
  <c r="X31" i="7"/>
  <c r="W28" i="7"/>
  <c r="V27" i="7"/>
  <c r="V33" i="7" s="1"/>
  <c r="U28" i="7"/>
  <c r="T27" i="7"/>
  <c r="S26" i="7"/>
  <c r="R25" i="7"/>
  <c r="Q24" i="7"/>
  <c r="P23" i="7"/>
  <c r="O22" i="7"/>
  <c r="N16" i="7"/>
  <c r="M19" i="7"/>
  <c r="L18" i="7"/>
  <c r="K18" i="7"/>
  <c r="J15" i="7"/>
  <c r="I15" i="7"/>
  <c r="H14" i="7"/>
  <c r="F8" i="7"/>
  <c r="F6" i="7"/>
  <c r="F7" i="7"/>
  <c r="F11" i="7"/>
  <c r="E10" i="7"/>
  <c r="E8" i="7"/>
  <c r="E7" i="7"/>
  <c r="E6" i="7"/>
  <c r="D9" i="7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3" i="6"/>
  <c r="G12" i="6"/>
  <c r="G11" i="6"/>
  <c r="G10" i="6"/>
  <c r="G9" i="6"/>
  <c r="G8" i="6"/>
  <c r="G7" i="6"/>
  <c r="F24" i="6"/>
  <c r="F23" i="6"/>
  <c r="F21" i="6"/>
  <c r="N12" i="5"/>
  <c r="H12" i="5"/>
  <c r="I12" i="5"/>
  <c r="J12" i="5"/>
  <c r="K12" i="5"/>
  <c r="L12" i="5"/>
  <c r="L13" i="5" s="1"/>
  <c r="L277" i="4" s="1"/>
  <c r="M12" i="5"/>
  <c r="M13" i="5" s="1"/>
  <c r="C12" i="5"/>
  <c r="D12" i="5"/>
  <c r="E12" i="5"/>
  <c r="F12" i="5"/>
  <c r="G12" i="5"/>
  <c r="D12" i="6"/>
  <c r="D11" i="6"/>
  <c r="D9" i="6"/>
  <c r="D8" i="6"/>
  <c r="D7" i="6"/>
  <c r="D33" i="6"/>
  <c r="N308" i="4"/>
  <c r="D308" i="4"/>
  <c r="E308" i="4"/>
  <c r="F308" i="4"/>
  <c r="G308" i="4"/>
  <c r="H308" i="4"/>
  <c r="I308" i="4"/>
  <c r="J308" i="4"/>
  <c r="K308" i="4"/>
  <c r="L308" i="4"/>
  <c r="E309" i="4"/>
  <c r="H309" i="4"/>
  <c r="C308" i="4"/>
  <c r="D276" i="4"/>
  <c r="E276" i="4"/>
  <c r="F276" i="4"/>
  <c r="G276" i="4"/>
  <c r="H276" i="4"/>
  <c r="I276" i="4"/>
  <c r="J276" i="4"/>
  <c r="K276" i="4"/>
  <c r="L276" i="4"/>
  <c r="M276" i="4"/>
  <c r="D287" i="4"/>
  <c r="E287" i="4"/>
  <c r="F287" i="4"/>
  <c r="G287" i="4"/>
  <c r="H287" i="4"/>
  <c r="I287" i="4"/>
  <c r="J287" i="4"/>
  <c r="K287" i="4"/>
  <c r="L287" i="4"/>
  <c r="M287" i="4"/>
  <c r="N287" i="4"/>
  <c r="D298" i="4"/>
  <c r="E298" i="4"/>
  <c r="F298" i="4"/>
  <c r="G298" i="4"/>
  <c r="H298" i="4"/>
  <c r="I298" i="4"/>
  <c r="J298" i="4"/>
  <c r="K298" i="4"/>
  <c r="L298" i="4"/>
  <c r="M298" i="4"/>
  <c r="C298" i="4"/>
  <c r="C288" i="4"/>
  <c r="C287" i="4"/>
  <c r="C276" i="4"/>
  <c r="D265" i="4"/>
  <c r="E265" i="4"/>
  <c r="F265" i="4"/>
  <c r="G265" i="4"/>
  <c r="H265" i="4"/>
  <c r="I265" i="4"/>
  <c r="J265" i="4"/>
  <c r="K265" i="4"/>
  <c r="L265" i="4"/>
  <c r="M265" i="4"/>
  <c r="E266" i="4"/>
  <c r="C265" i="4"/>
  <c r="D251" i="4"/>
  <c r="E251" i="4"/>
  <c r="F251" i="4"/>
  <c r="G251" i="4"/>
  <c r="H251" i="4"/>
  <c r="I251" i="4"/>
  <c r="J251" i="4"/>
  <c r="K251" i="4"/>
  <c r="L251" i="4"/>
  <c r="M251" i="4"/>
  <c r="N251" i="4"/>
  <c r="H252" i="4"/>
  <c r="D238" i="4"/>
  <c r="E238" i="4"/>
  <c r="F238" i="4"/>
  <c r="G238" i="4"/>
  <c r="H238" i="4"/>
  <c r="I238" i="4"/>
  <c r="J238" i="4"/>
  <c r="K238" i="4"/>
  <c r="L238" i="4"/>
  <c r="M238" i="4"/>
  <c r="N238" i="4"/>
  <c r="E239" i="4"/>
  <c r="I239" i="4"/>
  <c r="C251" i="4"/>
  <c r="C238" i="4"/>
  <c r="D226" i="4"/>
  <c r="E226" i="4"/>
  <c r="F226" i="4"/>
  <c r="G226" i="4"/>
  <c r="H226" i="4"/>
  <c r="I226" i="4"/>
  <c r="J226" i="4"/>
  <c r="K226" i="4"/>
  <c r="L226" i="4"/>
  <c r="M226" i="4"/>
  <c r="N226" i="4"/>
  <c r="E227" i="4"/>
  <c r="C226" i="4"/>
  <c r="D206" i="4"/>
  <c r="E206" i="4"/>
  <c r="F206" i="4"/>
  <c r="G206" i="4"/>
  <c r="H206" i="4"/>
  <c r="I206" i="4"/>
  <c r="J206" i="4"/>
  <c r="K206" i="4"/>
  <c r="L206" i="4"/>
  <c r="M206" i="4"/>
  <c r="N206" i="4"/>
  <c r="H207" i="4"/>
  <c r="D192" i="4"/>
  <c r="E192" i="4"/>
  <c r="F192" i="4"/>
  <c r="G192" i="4"/>
  <c r="H192" i="4"/>
  <c r="I192" i="4"/>
  <c r="J192" i="4"/>
  <c r="K192" i="4"/>
  <c r="L192" i="4"/>
  <c r="M192" i="4"/>
  <c r="N192" i="4"/>
  <c r="E193" i="4"/>
  <c r="I193" i="4"/>
  <c r="C206" i="4"/>
  <c r="C192" i="4"/>
  <c r="D175" i="4"/>
  <c r="E175" i="4"/>
  <c r="F175" i="4"/>
  <c r="G175" i="4"/>
  <c r="H175" i="4"/>
  <c r="I175" i="4"/>
  <c r="J175" i="4"/>
  <c r="K175" i="4"/>
  <c r="L175" i="4"/>
  <c r="M175" i="4"/>
  <c r="N175" i="4"/>
  <c r="E176" i="4"/>
  <c r="C175" i="4"/>
  <c r="D162" i="4"/>
  <c r="E162" i="4"/>
  <c r="F162" i="4"/>
  <c r="G162" i="4"/>
  <c r="H162" i="4"/>
  <c r="I162" i="4"/>
  <c r="J162" i="4"/>
  <c r="K162" i="4"/>
  <c r="L162" i="4"/>
  <c r="M162" i="4"/>
  <c r="N162" i="4"/>
  <c r="C162" i="4"/>
  <c r="D149" i="4"/>
  <c r="E149" i="4"/>
  <c r="F149" i="4"/>
  <c r="G149" i="4"/>
  <c r="H149" i="4"/>
  <c r="I149" i="4"/>
  <c r="J149" i="4"/>
  <c r="K149" i="4"/>
  <c r="L149" i="4"/>
  <c r="M149" i="4"/>
  <c r="N149" i="4"/>
  <c r="E150" i="4"/>
  <c r="H150" i="4"/>
  <c r="I150" i="4"/>
  <c r="C149" i="4"/>
  <c r="D136" i="4"/>
  <c r="E136" i="4"/>
  <c r="F136" i="4"/>
  <c r="G136" i="4"/>
  <c r="H136" i="4"/>
  <c r="I136" i="4"/>
  <c r="J136" i="4"/>
  <c r="K136" i="4"/>
  <c r="L136" i="4"/>
  <c r="M136" i="4"/>
  <c r="N136" i="4"/>
  <c r="E137" i="4"/>
  <c r="C136" i="4"/>
  <c r="D120" i="4"/>
  <c r="E120" i="4"/>
  <c r="F120" i="4"/>
  <c r="G120" i="4"/>
  <c r="H120" i="4"/>
  <c r="I120" i="4"/>
  <c r="J120" i="4"/>
  <c r="K120" i="4"/>
  <c r="L120" i="4"/>
  <c r="M120" i="4"/>
  <c r="N120" i="4"/>
  <c r="H121" i="4"/>
  <c r="C120" i="4"/>
  <c r="D109" i="4"/>
  <c r="E109" i="4"/>
  <c r="F109" i="4"/>
  <c r="G109" i="4"/>
  <c r="H109" i="4"/>
  <c r="I109" i="4"/>
  <c r="J109" i="4"/>
  <c r="K109" i="4"/>
  <c r="L109" i="4"/>
  <c r="M109" i="4"/>
  <c r="N109" i="4"/>
  <c r="E110" i="4"/>
  <c r="K110" i="4"/>
  <c r="C109" i="4"/>
  <c r="D92" i="4"/>
  <c r="E92" i="4"/>
  <c r="F92" i="4"/>
  <c r="G92" i="4"/>
  <c r="H92" i="4"/>
  <c r="I92" i="4"/>
  <c r="J92" i="4"/>
  <c r="K92" i="4"/>
  <c r="L92" i="4"/>
  <c r="M92" i="4"/>
  <c r="N92" i="4"/>
  <c r="E93" i="4"/>
  <c r="C92" i="4"/>
  <c r="D73" i="4"/>
  <c r="E73" i="4"/>
  <c r="F73" i="4"/>
  <c r="G73" i="4"/>
  <c r="H73" i="4"/>
  <c r="I73" i="4"/>
  <c r="J73" i="4"/>
  <c r="K73" i="4"/>
  <c r="L73" i="4"/>
  <c r="M73" i="4"/>
  <c r="N73" i="4"/>
  <c r="H74" i="4"/>
  <c r="C73" i="4"/>
  <c r="D54" i="4"/>
  <c r="E54" i="4"/>
  <c r="F54" i="4"/>
  <c r="G54" i="4"/>
  <c r="H54" i="4"/>
  <c r="I54" i="4"/>
  <c r="J54" i="4"/>
  <c r="K54" i="4"/>
  <c r="L54" i="4"/>
  <c r="M54" i="4"/>
  <c r="N54" i="4"/>
  <c r="E55" i="4"/>
  <c r="C54" i="4"/>
  <c r="D37" i="4"/>
  <c r="E37" i="4"/>
  <c r="F37" i="4"/>
  <c r="G37" i="4"/>
  <c r="H37" i="4"/>
  <c r="I37" i="4"/>
  <c r="J37" i="4"/>
  <c r="K37" i="4"/>
  <c r="L37" i="4"/>
  <c r="M37" i="4"/>
  <c r="N37" i="4"/>
  <c r="E38" i="4"/>
  <c r="C37" i="4"/>
  <c r="D28" i="4"/>
  <c r="E28" i="4"/>
  <c r="F28" i="4"/>
  <c r="G28" i="4"/>
  <c r="H28" i="4"/>
  <c r="I28" i="4"/>
  <c r="J28" i="4"/>
  <c r="K28" i="4"/>
  <c r="L28" i="4"/>
  <c r="M28" i="4"/>
  <c r="N28" i="4"/>
  <c r="H29" i="4"/>
  <c r="I29" i="4"/>
  <c r="C28" i="4"/>
  <c r="D19" i="4"/>
  <c r="E19" i="4"/>
  <c r="F19" i="4"/>
  <c r="G19" i="4"/>
  <c r="H19" i="4"/>
  <c r="I19" i="4"/>
  <c r="J19" i="4"/>
  <c r="K19" i="4"/>
  <c r="L19" i="4"/>
  <c r="M19" i="4"/>
  <c r="N19" i="4"/>
  <c r="E20" i="4"/>
  <c r="C19" i="4"/>
  <c r="C20" i="4"/>
  <c r="H10" i="12"/>
  <c r="F11" i="12"/>
  <c r="F16" i="11"/>
  <c r="I16" i="11" s="1"/>
  <c r="I12" i="11"/>
  <c r="F10" i="11"/>
  <c r="I10" i="11" s="1"/>
  <c r="F9" i="11"/>
  <c r="I9" i="11" s="1"/>
  <c r="F7" i="11"/>
  <c r="I7" i="11" s="1"/>
  <c r="J126" i="9"/>
  <c r="G125" i="9"/>
  <c r="I125" i="9" s="1"/>
  <c r="I126" i="9" s="1"/>
  <c r="J122" i="9"/>
  <c r="G120" i="9"/>
  <c r="H120" i="9" s="1"/>
  <c r="G118" i="9"/>
  <c r="H118" i="9" s="1"/>
  <c r="G116" i="9"/>
  <c r="I116" i="9" s="1"/>
  <c r="I122" i="9" s="1"/>
  <c r="G113" i="9"/>
  <c r="H113" i="9" s="1"/>
  <c r="G112" i="9"/>
  <c r="H112" i="9" s="1"/>
  <c r="G111" i="9"/>
  <c r="G107" i="9"/>
  <c r="J106" i="9"/>
  <c r="J107" i="9" s="1"/>
  <c r="I106" i="9"/>
  <c r="I107" i="9" s="1"/>
  <c r="H106" i="9"/>
  <c r="H107" i="9" s="1"/>
  <c r="C75" i="9"/>
  <c r="F67" i="9"/>
  <c r="F66" i="9"/>
  <c r="F65" i="9"/>
  <c r="D65" i="9"/>
  <c r="D66" i="9" s="1"/>
  <c r="F64" i="9"/>
  <c r="D64" i="9"/>
  <c r="E64" i="9" s="1"/>
  <c r="F63" i="9"/>
  <c r="D63" i="9"/>
  <c r="F62" i="9"/>
  <c r="D62" i="9"/>
  <c r="E55" i="9"/>
  <c r="E50" i="9"/>
  <c r="E49" i="9"/>
  <c r="E48" i="9"/>
  <c r="E47" i="9"/>
  <c r="E46" i="9"/>
  <c r="E45" i="9"/>
  <c r="F39" i="9"/>
  <c r="C38" i="9"/>
  <c r="C31" i="9"/>
  <c r="C35" i="9" s="1"/>
  <c r="C19" i="9"/>
  <c r="C23" i="9" s="1"/>
  <c r="C11" i="9"/>
  <c r="G11" i="8"/>
  <c r="I11" i="8" s="1"/>
  <c r="F11" i="8" s="1"/>
  <c r="E11" i="8"/>
  <c r="G10" i="8"/>
  <c r="I10" i="8" s="1"/>
  <c r="F10" i="8" s="1"/>
  <c r="E10" i="8"/>
  <c r="G9" i="8"/>
  <c r="I9" i="8" s="1"/>
  <c r="F9" i="8" s="1"/>
  <c r="D9" i="8" s="1"/>
  <c r="I8" i="8"/>
  <c r="F8" i="8" s="1"/>
  <c r="D8" i="8" s="1"/>
  <c r="G8" i="8"/>
  <c r="G7" i="8"/>
  <c r="I7" i="8" s="1"/>
  <c r="F7" i="8" s="1"/>
  <c r="D7" i="8" s="1"/>
  <c r="G6" i="8"/>
  <c r="I6" i="8" s="1"/>
  <c r="F6" i="8" s="1"/>
  <c r="D6" i="8" s="1"/>
  <c r="G5" i="8"/>
  <c r="I5" i="8" s="1"/>
  <c r="F5" i="8" s="1"/>
  <c r="D5" i="8" s="1"/>
  <c r="Y33" i="7"/>
  <c r="Y34" i="7" s="1"/>
  <c r="X33" i="7"/>
  <c r="L33" i="7"/>
  <c r="L34" i="7" s="1"/>
  <c r="K33" i="7"/>
  <c r="H33" i="7"/>
  <c r="W33" i="7"/>
  <c r="W34" i="7" s="1"/>
  <c r="U33" i="7"/>
  <c r="T33" i="7"/>
  <c r="S33" i="7"/>
  <c r="S34" i="7" s="1"/>
  <c r="R33" i="7"/>
  <c r="Q33" i="7"/>
  <c r="P33" i="7"/>
  <c r="P34" i="7" s="1"/>
  <c r="O33" i="7"/>
  <c r="M33" i="7"/>
  <c r="M34" i="7" s="1"/>
  <c r="N33" i="7"/>
  <c r="J33" i="7"/>
  <c r="J34" i="7" s="1"/>
  <c r="I33" i="7"/>
  <c r="I34" i="7" s="1"/>
  <c r="G33" i="7"/>
  <c r="D33" i="7"/>
  <c r="F33" i="7"/>
  <c r="E33" i="7"/>
  <c r="E34" i="7" s="1"/>
  <c r="J18" i="6"/>
  <c r="N17" i="7" s="1"/>
  <c r="N13" i="5"/>
  <c r="N14" i="5" s="1"/>
  <c r="K13" i="5"/>
  <c r="K14" i="5" s="1"/>
  <c r="J13" i="5"/>
  <c r="J309" i="4" s="1"/>
  <c r="I13" i="5"/>
  <c r="I137" i="4" s="1"/>
  <c r="H13" i="5"/>
  <c r="H14" i="5" s="1"/>
  <c r="G13" i="5"/>
  <c r="G266" i="4" s="1"/>
  <c r="F13" i="5"/>
  <c r="F277" i="4" s="1"/>
  <c r="E13" i="5"/>
  <c r="E14" i="5" s="1"/>
  <c r="D13" i="5"/>
  <c r="D288" i="4" s="1"/>
  <c r="C13" i="5"/>
  <c r="C163" i="4" s="1"/>
  <c r="N10" i="5"/>
  <c r="M10" i="5"/>
  <c r="L10" i="5"/>
  <c r="K10" i="5"/>
  <c r="J10" i="5"/>
  <c r="I10" i="5"/>
  <c r="H10" i="5"/>
  <c r="G10" i="5"/>
  <c r="F10" i="5"/>
  <c r="E10" i="5"/>
  <c r="D10" i="5"/>
  <c r="C10" i="5"/>
  <c r="M309" i="4"/>
  <c r="M308" i="4"/>
  <c r="N307" i="4"/>
  <c r="M307" i="4"/>
  <c r="L307" i="4"/>
  <c r="K307" i="4"/>
  <c r="J307" i="4"/>
  <c r="I307" i="4"/>
  <c r="H307" i="4"/>
  <c r="G307" i="4"/>
  <c r="F307" i="4"/>
  <c r="E307" i="4"/>
  <c r="D307" i="4"/>
  <c r="C307" i="4"/>
  <c r="O306" i="4"/>
  <c r="O305" i="4"/>
  <c r="N297" i="4"/>
  <c r="N298" i="4" s="1"/>
  <c r="M297" i="4"/>
  <c r="L297" i="4"/>
  <c r="K297" i="4"/>
  <c r="J297" i="4"/>
  <c r="I297" i="4"/>
  <c r="H297" i="4"/>
  <c r="G297" i="4"/>
  <c r="F297" i="4"/>
  <c r="E297" i="4"/>
  <c r="D297" i="4"/>
  <c r="C297" i="4"/>
  <c r="O296" i="4"/>
  <c r="O295" i="4"/>
  <c r="O294" i="4"/>
  <c r="O293" i="4"/>
  <c r="O292" i="4"/>
  <c r="O291" i="4"/>
  <c r="N286" i="4"/>
  <c r="M286" i="4"/>
  <c r="L286" i="4"/>
  <c r="K286" i="4"/>
  <c r="J286" i="4"/>
  <c r="I286" i="4"/>
  <c r="H286" i="4"/>
  <c r="G286" i="4"/>
  <c r="F286" i="4"/>
  <c r="E286" i="4"/>
  <c r="D286" i="4"/>
  <c r="C286" i="4"/>
  <c r="O287" i="4" s="1"/>
  <c r="O285" i="4"/>
  <c r="O284" i="4"/>
  <c r="O283" i="4"/>
  <c r="O282" i="4"/>
  <c r="O281" i="4"/>
  <c r="O280" i="4"/>
  <c r="O276" i="4"/>
  <c r="N275" i="4"/>
  <c r="N276" i="4" s="1"/>
  <c r="M275" i="4"/>
  <c r="L275" i="4"/>
  <c r="K275" i="4"/>
  <c r="J275" i="4"/>
  <c r="I275" i="4"/>
  <c r="H275" i="4"/>
  <c r="G275" i="4"/>
  <c r="F275" i="4"/>
  <c r="E275" i="4"/>
  <c r="D275" i="4"/>
  <c r="C275" i="4"/>
  <c r="O274" i="4"/>
  <c r="O273" i="4"/>
  <c r="O272" i="4"/>
  <c r="O271" i="4"/>
  <c r="O270" i="4"/>
  <c r="O269" i="4"/>
  <c r="N265" i="4"/>
  <c r="N264" i="4"/>
  <c r="M264" i="4"/>
  <c r="L264" i="4"/>
  <c r="K264" i="4"/>
  <c r="J264" i="4"/>
  <c r="I264" i="4"/>
  <c r="H264" i="4"/>
  <c r="G264" i="4"/>
  <c r="F264" i="4"/>
  <c r="E264" i="4"/>
  <c r="D264" i="4"/>
  <c r="C264" i="4"/>
  <c r="O263" i="4"/>
  <c r="O262" i="4"/>
  <c r="O261" i="4"/>
  <c r="O260" i="4"/>
  <c r="O259" i="4"/>
  <c r="O258" i="4"/>
  <c r="O251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O250" i="4" s="1"/>
  <c r="O249" i="4"/>
  <c r="O248" i="4"/>
  <c r="O247" i="4"/>
  <c r="O246" i="4"/>
  <c r="O245" i="4"/>
  <c r="N237" i="4"/>
  <c r="M237" i="4"/>
  <c r="L237" i="4"/>
  <c r="K237" i="4"/>
  <c r="J237" i="4"/>
  <c r="I237" i="4"/>
  <c r="H237" i="4"/>
  <c r="G237" i="4"/>
  <c r="F237" i="4"/>
  <c r="E237" i="4"/>
  <c r="D237" i="4"/>
  <c r="C237" i="4"/>
  <c r="O236" i="4"/>
  <c r="O235" i="4"/>
  <c r="O234" i="4"/>
  <c r="O233" i="4"/>
  <c r="O232" i="4"/>
  <c r="O231" i="4"/>
  <c r="O230" i="4"/>
  <c r="O226" i="4"/>
  <c r="N225" i="4"/>
  <c r="M225" i="4"/>
  <c r="L225" i="4"/>
  <c r="K225" i="4"/>
  <c r="J225" i="4"/>
  <c r="I225" i="4"/>
  <c r="H225" i="4"/>
  <c r="G225" i="4"/>
  <c r="F225" i="4"/>
  <c r="E225" i="4"/>
  <c r="D225" i="4"/>
  <c r="C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05" i="4"/>
  <c r="N205" i="4"/>
  <c r="M205" i="4"/>
  <c r="L205" i="4"/>
  <c r="K205" i="4"/>
  <c r="J205" i="4"/>
  <c r="I205" i="4"/>
  <c r="H205" i="4"/>
  <c r="G205" i="4"/>
  <c r="F205" i="4"/>
  <c r="E205" i="4"/>
  <c r="D205" i="4"/>
  <c r="C205" i="4"/>
  <c r="O204" i="4"/>
  <c r="O203" i="4"/>
  <c r="O202" i="4"/>
  <c r="O201" i="4"/>
  <c r="O200" i="4"/>
  <c r="O199" i="4"/>
  <c r="O198" i="4"/>
  <c r="O197" i="4"/>
  <c r="O196" i="4"/>
  <c r="N191" i="4"/>
  <c r="M191" i="4"/>
  <c r="L191" i="4"/>
  <c r="K191" i="4"/>
  <c r="J191" i="4"/>
  <c r="I191" i="4"/>
  <c r="H191" i="4"/>
  <c r="G191" i="4"/>
  <c r="F191" i="4"/>
  <c r="E191" i="4"/>
  <c r="D191" i="4"/>
  <c r="C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5" i="4"/>
  <c r="N174" i="4"/>
  <c r="M174" i="4"/>
  <c r="L174" i="4"/>
  <c r="K174" i="4"/>
  <c r="J174" i="4"/>
  <c r="I174" i="4"/>
  <c r="H174" i="4"/>
  <c r="G174" i="4"/>
  <c r="F174" i="4"/>
  <c r="E174" i="4"/>
  <c r="D174" i="4"/>
  <c r="C174" i="4"/>
  <c r="O174" i="4" s="1"/>
  <c r="O173" i="4"/>
  <c r="O172" i="4"/>
  <c r="O171" i="4"/>
  <c r="O170" i="4"/>
  <c r="O169" i="4"/>
  <c r="O168" i="4"/>
  <c r="O167" i="4"/>
  <c r="O166" i="4"/>
  <c r="N161" i="4"/>
  <c r="M161" i="4"/>
  <c r="L161" i="4"/>
  <c r="K161" i="4"/>
  <c r="J161" i="4"/>
  <c r="I161" i="4"/>
  <c r="H161" i="4"/>
  <c r="G161" i="4"/>
  <c r="F161" i="4"/>
  <c r="E161" i="4"/>
  <c r="D161" i="4"/>
  <c r="C161" i="4"/>
  <c r="O162" i="4" s="1"/>
  <c r="O160" i="4"/>
  <c r="O159" i="4"/>
  <c r="O158" i="4"/>
  <c r="O157" i="4"/>
  <c r="O156" i="4"/>
  <c r="O155" i="4"/>
  <c r="O154" i="4"/>
  <c r="O153" i="4"/>
  <c r="O149" i="4"/>
  <c r="N148" i="4"/>
  <c r="M148" i="4"/>
  <c r="L148" i="4"/>
  <c r="K148" i="4"/>
  <c r="J148" i="4"/>
  <c r="I148" i="4"/>
  <c r="H148" i="4"/>
  <c r="G148" i="4"/>
  <c r="F148" i="4"/>
  <c r="E148" i="4"/>
  <c r="D148" i="4"/>
  <c r="C148" i="4"/>
  <c r="O147" i="4"/>
  <c r="O146" i="4"/>
  <c r="O145" i="4"/>
  <c r="O144" i="4"/>
  <c r="O143" i="4"/>
  <c r="O142" i="4"/>
  <c r="O141" i="4"/>
  <c r="O140" i="4"/>
  <c r="N135" i="4"/>
  <c r="M135" i="4"/>
  <c r="L135" i="4"/>
  <c r="K135" i="4"/>
  <c r="J135" i="4"/>
  <c r="I135" i="4"/>
  <c r="H135" i="4"/>
  <c r="G135" i="4"/>
  <c r="F135" i="4"/>
  <c r="E135" i="4"/>
  <c r="D135" i="4"/>
  <c r="C135" i="4"/>
  <c r="O134" i="4"/>
  <c r="O133" i="4"/>
  <c r="O132" i="4"/>
  <c r="O131" i="4"/>
  <c r="O130" i="4"/>
  <c r="O129" i="4"/>
  <c r="O128" i="4"/>
  <c r="O127" i="4"/>
  <c r="N119" i="4"/>
  <c r="M119" i="4"/>
  <c r="L119" i="4"/>
  <c r="K119" i="4"/>
  <c r="J119" i="4"/>
  <c r="H119" i="4"/>
  <c r="G119" i="4"/>
  <c r="F119" i="4"/>
  <c r="E119" i="4"/>
  <c r="D119" i="4"/>
  <c r="C119" i="4"/>
  <c r="O118" i="4"/>
  <c r="O117" i="4"/>
  <c r="O116" i="4"/>
  <c r="O115" i="4"/>
  <c r="O114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O107" i="4"/>
  <c r="O106" i="4"/>
  <c r="O105" i="4"/>
  <c r="O104" i="4"/>
  <c r="O103" i="4"/>
  <c r="O102" i="4"/>
  <c r="O101" i="4"/>
  <c r="O100" i="4"/>
  <c r="O99" i="4"/>
  <c r="N91" i="4"/>
  <c r="M91" i="4"/>
  <c r="L91" i="4"/>
  <c r="K91" i="4"/>
  <c r="J91" i="4"/>
  <c r="I91" i="4"/>
  <c r="H91" i="4"/>
  <c r="G91" i="4"/>
  <c r="F91" i="4"/>
  <c r="E91" i="4"/>
  <c r="D91" i="4"/>
  <c r="C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N72" i="4"/>
  <c r="M72" i="4"/>
  <c r="L72" i="4"/>
  <c r="K72" i="4"/>
  <c r="J72" i="4"/>
  <c r="I72" i="4"/>
  <c r="H72" i="4"/>
  <c r="G72" i="4"/>
  <c r="F72" i="4"/>
  <c r="E72" i="4"/>
  <c r="D72" i="4"/>
  <c r="C72" i="4"/>
  <c r="O73" i="4" s="1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N53" i="4"/>
  <c r="M53" i="4"/>
  <c r="L53" i="4"/>
  <c r="K53" i="4"/>
  <c r="J53" i="4"/>
  <c r="I53" i="4"/>
  <c r="H53" i="4"/>
  <c r="G53" i="4"/>
  <c r="F53" i="4"/>
  <c r="E53" i="4"/>
  <c r="D53" i="4"/>
  <c r="C53" i="4"/>
  <c r="O52" i="4"/>
  <c r="O51" i="4"/>
  <c r="O50" i="4"/>
  <c r="O49" i="4"/>
  <c r="O48" i="4"/>
  <c r="O47" i="4"/>
  <c r="O46" i="4"/>
  <c r="O45" i="4"/>
  <c r="O44" i="4"/>
  <c r="O37" i="4"/>
  <c r="N36" i="4"/>
  <c r="M36" i="4"/>
  <c r="L36" i="4"/>
  <c r="K36" i="4"/>
  <c r="J36" i="4"/>
  <c r="I36" i="4"/>
  <c r="H36" i="4"/>
  <c r="G36" i="4"/>
  <c r="F36" i="4"/>
  <c r="E36" i="4"/>
  <c r="D36" i="4"/>
  <c r="C36" i="4"/>
  <c r="O36" i="4" s="1"/>
  <c r="O35" i="4"/>
  <c r="O34" i="4"/>
  <c r="O33" i="4"/>
  <c r="O32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O25" i="4"/>
  <c r="O24" i="4"/>
  <c r="O23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O16" i="4"/>
  <c r="O15" i="4"/>
  <c r="O14" i="4"/>
  <c r="O13" i="4"/>
  <c r="O12" i="4"/>
  <c r="O11" i="4"/>
  <c r="O10" i="4"/>
  <c r="F17" i="3"/>
  <c r="F18" i="3" s="1"/>
  <c r="F19" i="3" s="1"/>
  <c r="F20" i="3" s="1"/>
  <c r="C6" i="3" s="1"/>
  <c r="F16" i="3"/>
  <c r="C11" i="3"/>
  <c r="C10" i="3"/>
  <c r="L19" i="2"/>
  <c r="L16" i="2"/>
  <c r="K16" i="2"/>
  <c r="L15" i="2"/>
  <c r="K15" i="2"/>
  <c r="L14" i="2"/>
  <c r="K14" i="2"/>
  <c r="L13" i="2"/>
  <c r="K13" i="2"/>
  <c r="L12" i="2"/>
  <c r="K12" i="2"/>
  <c r="B13" i="9" l="1"/>
  <c r="F17" i="11" s="1"/>
  <c r="I17" i="11" s="1"/>
  <c r="C17" i="12" s="1"/>
  <c r="E66" i="9"/>
  <c r="F50" i="9"/>
  <c r="F46" i="9"/>
  <c r="F47" i="9"/>
  <c r="E62" i="9"/>
  <c r="F49" i="9"/>
  <c r="C39" i="9"/>
  <c r="C21" i="11" s="1"/>
  <c r="E21" i="11" s="1"/>
  <c r="H21" i="11" s="1"/>
  <c r="D21" i="12" s="1"/>
  <c r="F11" i="11"/>
  <c r="I11" i="11" s="1"/>
  <c r="C12" i="12" s="1"/>
  <c r="C34" i="12" s="1"/>
  <c r="F34" i="12" s="1"/>
  <c r="E14" i="1" s="1"/>
  <c r="D12" i="12"/>
  <c r="D34" i="12" s="1"/>
  <c r="D33" i="12" s="1"/>
  <c r="Q12" i="11"/>
  <c r="C19" i="11"/>
  <c r="E19" i="11" s="1"/>
  <c r="H19" i="11" s="1"/>
  <c r="D19" i="12" s="1"/>
  <c r="G126" i="9"/>
  <c r="F48" i="9"/>
  <c r="F45" i="9"/>
  <c r="G122" i="9"/>
  <c r="H125" i="9"/>
  <c r="H126" i="9" s="1"/>
  <c r="E38" i="1"/>
  <c r="E58" i="1"/>
  <c r="E49" i="1"/>
  <c r="E67" i="1" s="1"/>
  <c r="Q34" i="7"/>
  <c r="E55" i="1" s="1"/>
  <c r="K34" i="7"/>
  <c r="E48" i="1" s="1"/>
  <c r="E39" i="1"/>
  <c r="E50" i="1"/>
  <c r="V34" i="7"/>
  <c r="E61" i="1" s="1"/>
  <c r="X34" i="7"/>
  <c r="E63" i="1" s="1"/>
  <c r="O34" i="7"/>
  <c r="E53" i="1" s="1"/>
  <c r="R34" i="7"/>
  <c r="E56" i="1" s="1"/>
  <c r="E37" i="1"/>
  <c r="E65" i="1"/>
  <c r="U34" i="7"/>
  <c r="E60" i="1" s="1"/>
  <c r="E54" i="1"/>
  <c r="E62" i="1"/>
  <c r="T34" i="7"/>
  <c r="E59" i="1" s="1"/>
  <c r="N34" i="7"/>
  <c r="E51" i="1" s="1"/>
  <c r="E46" i="1"/>
  <c r="G34" i="7"/>
  <c r="E41" i="1" s="1"/>
  <c r="F22" i="11"/>
  <c r="I22" i="11" s="1"/>
  <c r="Q11" i="11"/>
  <c r="E6" i="11"/>
  <c r="H6" i="11" s="1"/>
  <c r="E47" i="1"/>
  <c r="N121" i="4"/>
  <c r="N193" i="4"/>
  <c r="N288" i="4"/>
  <c r="N38" i="4"/>
  <c r="N93" i="4"/>
  <c r="N239" i="4"/>
  <c r="N20" i="4"/>
  <c r="N137" i="4"/>
  <c r="N163" i="4"/>
  <c r="N207" i="4"/>
  <c r="N55" i="4"/>
  <c r="N110" i="4"/>
  <c r="N176" i="4"/>
  <c r="N252" i="4"/>
  <c r="N29" i="4"/>
  <c r="N150" i="4"/>
  <c r="N227" i="4"/>
  <c r="N74" i="4"/>
  <c r="N309" i="4"/>
  <c r="M288" i="4"/>
  <c r="M121" i="4"/>
  <c r="M20" i="4"/>
  <c r="M299" i="4"/>
  <c r="M176" i="4"/>
  <c r="J110" i="4"/>
  <c r="J266" i="4"/>
  <c r="K55" i="4"/>
  <c r="I93" i="4"/>
  <c r="H110" i="4"/>
  <c r="H137" i="4"/>
  <c r="H176" i="4"/>
  <c r="H193" i="4"/>
  <c r="K227" i="4"/>
  <c r="H239" i="4"/>
  <c r="I266" i="4"/>
  <c r="H299" i="4"/>
  <c r="K288" i="4"/>
  <c r="J193" i="4"/>
  <c r="H20" i="4"/>
  <c r="J38" i="4"/>
  <c r="H55" i="4"/>
  <c r="H93" i="4"/>
  <c r="H227" i="4"/>
  <c r="H266" i="4"/>
  <c r="H288" i="4"/>
  <c r="K277" i="4"/>
  <c r="I38" i="4"/>
  <c r="K163" i="4"/>
  <c r="K207" i="4"/>
  <c r="J252" i="4"/>
  <c r="J277" i="4"/>
  <c r="H38" i="4"/>
  <c r="J150" i="4"/>
  <c r="H163" i="4"/>
  <c r="J207" i="4"/>
  <c r="I252" i="4"/>
  <c r="H277" i="4"/>
  <c r="I309" i="4"/>
  <c r="L288" i="4"/>
  <c r="M74" i="4"/>
  <c r="M137" i="4"/>
  <c r="K20" i="4"/>
  <c r="M29" i="4"/>
  <c r="J55" i="4"/>
  <c r="L74" i="4"/>
  <c r="M93" i="4"/>
  <c r="I110" i="4"/>
  <c r="K121" i="4"/>
  <c r="L137" i="4"/>
  <c r="J163" i="4"/>
  <c r="K176" i="4"/>
  <c r="I207" i="4"/>
  <c r="J227" i="4"/>
  <c r="M239" i="4"/>
  <c r="K299" i="4"/>
  <c r="J288" i="4"/>
  <c r="I277" i="4"/>
  <c r="L20" i="4"/>
  <c r="J20" i="4"/>
  <c r="L29" i="4"/>
  <c r="M38" i="4"/>
  <c r="I55" i="4"/>
  <c r="K74" i="4"/>
  <c r="L93" i="4"/>
  <c r="J121" i="4"/>
  <c r="K137" i="4"/>
  <c r="M150" i="4"/>
  <c r="I163" i="4"/>
  <c r="J176" i="4"/>
  <c r="M193" i="4"/>
  <c r="I227" i="4"/>
  <c r="L239" i="4"/>
  <c r="M252" i="4"/>
  <c r="M266" i="4"/>
  <c r="J299" i="4"/>
  <c r="I288" i="4"/>
  <c r="L309" i="4"/>
  <c r="L163" i="4"/>
  <c r="L227" i="4"/>
  <c r="L176" i="4"/>
  <c r="I20" i="4"/>
  <c r="K29" i="4"/>
  <c r="L38" i="4"/>
  <c r="J74" i="4"/>
  <c r="K93" i="4"/>
  <c r="M110" i="4"/>
  <c r="I121" i="4"/>
  <c r="J137" i="4"/>
  <c r="L150" i="4"/>
  <c r="I176" i="4"/>
  <c r="L193" i="4"/>
  <c r="M207" i="4"/>
  <c r="K239" i="4"/>
  <c r="L252" i="4"/>
  <c r="L266" i="4"/>
  <c r="I299" i="4"/>
  <c r="M277" i="4"/>
  <c r="K309" i="4"/>
  <c r="L55" i="4"/>
  <c r="L121" i="4"/>
  <c r="L299" i="4"/>
  <c r="J29" i="4"/>
  <c r="K38" i="4"/>
  <c r="M55" i="4"/>
  <c r="I74" i="4"/>
  <c r="J93" i="4"/>
  <c r="L110" i="4"/>
  <c r="K150" i="4"/>
  <c r="M163" i="4"/>
  <c r="K193" i="4"/>
  <c r="L207" i="4"/>
  <c r="M227" i="4"/>
  <c r="J239" i="4"/>
  <c r="K252" i="4"/>
  <c r="K266" i="4"/>
  <c r="O150" i="4"/>
  <c r="E16" i="6" s="1"/>
  <c r="H16" i="6" s="1"/>
  <c r="D38" i="4"/>
  <c r="D93" i="4"/>
  <c r="D137" i="4"/>
  <c r="D176" i="4"/>
  <c r="D193" i="4"/>
  <c r="D227" i="4"/>
  <c r="D239" i="4"/>
  <c r="D277" i="4"/>
  <c r="C309" i="4"/>
  <c r="E29" i="4"/>
  <c r="C55" i="4"/>
  <c r="E74" i="4"/>
  <c r="C110" i="4"/>
  <c r="O110" i="4" s="1"/>
  <c r="E13" i="6" s="1"/>
  <c r="E121" i="4"/>
  <c r="C150" i="4"/>
  <c r="E163" i="4"/>
  <c r="C193" i="4"/>
  <c r="O193" i="4" s="1"/>
  <c r="E19" i="6" s="1"/>
  <c r="H19" i="6" s="1"/>
  <c r="E207" i="4"/>
  <c r="C239" i="4"/>
  <c r="O239" i="4" s="1"/>
  <c r="E22" i="6" s="1"/>
  <c r="H22" i="6" s="1"/>
  <c r="E252" i="4"/>
  <c r="C299" i="4"/>
  <c r="D309" i="4"/>
  <c r="O20" i="4"/>
  <c r="E7" i="6" s="1"/>
  <c r="H7" i="6" s="1"/>
  <c r="D29" i="4"/>
  <c r="D74" i="4"/>
  <c r="D121" i="4"/>
  <c r="D163" i="4"/>
  <c r="D207" i="4"/>
  <c r="D252" i="4"/>
  <c r="O55" i="4"/>
  <c r="E10" i="6" s="1"/>
  <c r="H10" i="6" s="1"/>
  <c r="O121" i="4"/>
  <c r="C38" i="4"/>
  <c r="O38" i="4" s="1"/>
  <c r="E9" i="6" s="1"/>
  <c r="C93" i="4"/>
  <c r="O93" i="4" s="1"/>
  <c r="E12" i="6" s="1"/>
  <c r="H12" i="6" s="1"/>
  <c r="C137" i="4"/>
  <c r="C176" i="4"/>
  <c r="O176" i="4" s="1"/>
  <c r="E18" i="6" s="1"/>
  <c r="H18" i="6" s="1"/>
  <c r="C207" i="4"/>
  <c r="C227" i="4"/>
  <c r="O227" i="4" s="1"/>
  <c r="E21" i="6" s="1"/>
  <c r="C252" i="4"/>
  <c r="O252" i="4" s="1"/>
  <c r="E23" i="6" s="1"/>
  <c r="H23" i="6" s="1"/>
  <c r="E299" i="4"/>
  <c r="O137" i="4"/>
  <c r="E15" i="6" s="1"/>
  <c r="H15" i="6" s="1"/>
  <c r="O207" i="4"/>
  <c r="E20" i="6" s="1"/>
  <c r="D20" i="4"/>
  <c r="D55" i="4"/>
  <c r="D110" i="4"/>
  <c r="D150" i="4"/>
  <c r="D266" i="4"/>
  <c r="C277" i="4"/>
  <c r="O277" i="4" s="1"/>
  <c r="E26" i="6" s="1"/>
  <c r="D299" i="4"/>
  <c r="E288" i="4"/>
  <c r="C266" i="4"/>
  <c r="C29" i="4"/>
  <c r="O29" i="4" s="1"/>
  <c r="E8" i="6" s="1"/>
  <c r="C74" i="4"/>
  <c r="C121" i="4"/>
  <c r="E277" i="4"/>
  <c r="F20" i="4"/>
  <c r="F110" i="4"/>
  <c r="F299" i="4"/>
  <c r="F309" i="4"/>
  <c r="F29" i="4"/>
  <c r="F207" i="4"/>
  <c r="F93" i="4"/>
  <c r="F176" i="4"/>
  <c r="F74" i="4"/>
  <c r="F163" i="4"/>
  <c r="F193" i="4"/>
  <c r="F252" i="4"/>
  <c r="F288" i="4"/>
  <c r="F121" i="4"/>
  <c r="F266" i="4"/>
  <c r="F55" i="4"/>
  <c r="F150" i="4"/>
  <c r="F239" i="4"/>
  <c r="F38" i="4"/>
  <c r="F137" i="4"/>
  <c r="F227" i="4"/>
  <c r="G20" i="4"/>
  <c r="G29" i="4"/>
  <c r="G38" i="4"/>
  <c r="G55" i="4"/>
  <c r="G74" i="4"/>
  <c r="G93" i="4"/>
  <c r="G110" i="4"/>
  <c r="G121" i="4"/>
  <c r="G137" i="4"/>
  <c r="G150" i="4"/>
  <c r="G163" i="4"/>
  <c r="G176" i="4"/>
  <c r="G207" i="4"/>
  <c r="G227" i="4"/>
  <c r="G252" i="4"/>
  <c r="G299" i="4"/>
  <c r="G277" i="4"/>
  <c r="G193" i="4"/>
  <c r="G239" i="4"/>
  <c r="G288" i="4"/>
  <c r="G309" i="4"/>
  <c r="O266" i="4"/>
  <c r="E25" i="6" s="1"/>
  <c r="H25" i="6" s="1"/>
  <c r="E13" i="11"/>
  <c r="H13" i="11" s="1"/>
  <c r="E15" i="11"/>
  <c r="H15" i="11" s="1"/>
  <c r="D14" i="5"/>
  <c r="J14" i="5"/>
  <c r="H24" i="6"/>
  <c r="B25" i="9"/>
  <c r="F18" i="11" s="1"/>
  <c r="I18" i="11" s="1"/>
  <c r="F6" i="11"/>
  <c r="I6" i="11" s="1"/>
  <c r="C7" i="12" s="1"/>
  <c r="E10" i="11"/>
  <c r="H10" i="11" s="1"/>
  <c r="F8" i="12"/>
  <c r="E7" i="1" s="1"/>
  <c r="C37" i="9"/>
  <c r="E14" i="11"/>
  <c r="H14" i="11" s="1"/>
  <c r="F14" i="5"/>
  <c r="L14" i="5"/>
  <c r="F14" i="11"/>
  <c r="I14" i="11" s="1"/>
  <c r="C14" i="12" s="1"/>
  <c r="F10" i="12"/>
  <c r="E9" i="1" s="1"/>
  <c r="F16" i="12"/>
  <c r="E20" i="1" s="1"/>
  <c r="E16" i="11"/>
  <c r="H16" i="11" s="1"/>
  <c r="H111" i="9"/>
  <c r="H116" i="9"/>
  <c r="D67" i="9"/>
  <c r="E67" i="9" s="1"/>
  <c r="E63" i="9"/>
  <c r="E65" i="9"/>
  <c r="D10" i="8"/>
  <c r="D11" i="8"/>
  <c r="H9" i="6"/>
  <c r="H20" i="6"/>
  <c r="G14" i="5"/>
  <c r="M14" i="5"/>
  <c r="C14" i="5"/>
  <c r="I14" i="5"/>
  <c r="O72" i="4"/>
  <c r="O74" i="4"/>
  <c r="E11" i="6" s="1"/>
  <c r="H11" i="6" s="1"/>
  <c r="O92" i="4"/>
  <c r="O135" i="4"/>
  <c r="O275" i="4"/>
  <c r="O286" i="4"/>
  <c r="O288" i="4"/>
  <c r="E27" i="6" s="1"/>
  <c r="H27" i="6" s="1"/>
  <c r="O119" i="4"/>
  <c r="O136" i="4"/>
  <c r="O297" i="4"/>
  <c r="O18" i="4"/>
  <c r="O53" i="4"/>
  <c r="O238" i="4"/>
  <c r="O237" i="4"/>
  <c r="O54" i="4"/>
  <c r="O161" i="4"/>
  <c r="O163" i="4"/>
  <c r="E17" i="6" s="1"/>
  <c r="H17" i="6" s="1"/>
  <c r="O19" i="4"/>
  <c r="O27" i="4"/>
  <c r="O28" i="4"/>
  <c r="O148" i="4"/>
  <c r="O191" i="4"/>
  <c r="O206" i="4"/>
  <c r="O264" i="4"/>
  <c r="O91" i="4"/>
  <c r="O108" i="4"/>
  <c r="O192" i="4"/>
  <c r="O225" i="4"/>
  <c r="O265" i="4"/>
  <c r="O309" i="4"/>
  <c r="E29" i="6" s="1"/>
  <c r="H29" i="6" s="1"/>
  <c r="O307" i="4"/>
  <c r="O308" i="4"/>
  <c r="O298" i="4"/>
  <c r="O299" i="4"/>
  <c r="E28" i="6" s="1"/>
  <c r="Q17" i="11" l="1"/>
  <c r="E17" i="12" s="1"/>
  <c r="F17" i="12" s="1"/>
  <c r="E22" i="1" s="1"/>
  <c r="D32" i="12"/>
  <c r="G51" i="9"/>
  <c r="F20" i="11" s="1"/>
  <c r="I20" i="11" s="1"/>
  <c r="C20" i="12" s="1"/>
  <c r="E12" i="12"/>
  <c r="E34" i="12" s="1"/>
  <c r="C33" i="12"/>
  <c r="F33" i="12" s="1"/>
  <c r="E13" i="1" s="1"/>
  <c r="F68" i="9"/>
  <c r="F23" i="11" s="1"/>
  <c r="I23" i="11" s="1"/>
  <c r="C23" i="12" s="1"/>
  <c r="D13" i="12"/>
  <c r="Q13" i="11"/>
  <c r="E13" i="12" s="1"/>
  <c r="H122" i="9"/>
  <c r="Q14" i="11"/>
  <c r="E14" i="12" s="1"/>
  <c r="D14" i="12"/>
  <c r="C32" i="12"/>
  <c r="F32" i="12" s="1"/>
  <c r="E12" i="1" s="1"/>
  <c r="Q15" i="11"/>
  <c r="E15" i="12" s="1"/>
  <c r="D15" i="12"/>
  <c r="E14" i="6"/>
  <c r="F19" i="11"/>
  <c r="I19" i="11" s="1"/>
  <c r="F21" i="11"/>
  <c r="I21" i="11" s="1"/>
  <c r="C18" i="12"/>
  <c r="Q18" i="11"/>
  <c r="E18" i="12" s="1"/>
  <c r="C22" i="12"/>
  <c r="Q22" i="11"/>
  <c r="E22" i="12" s="1"/>
  <c r="Q6" i="11"/>
  <c r="E7" i="12" s="1"/>
  <c r="D7" i="12"/>
  <c r="H8" i="6"/>
  <c r="H26" i="6"/>
  <c r="H21" i="6"/>
  <c r="H28" i="6"/>
  <c r="O120" i="4"/>
  <c r="Q121" i="4" s="1"/>
  <c r="O109" i="4"/>
  <c r="Q110" i="4" s="1"/>
  <c r="Q23" i="11" l="1"/>
  <c r="E23" i="12" s="1"/>
  <c r="F23" i="12" s="1"/>
  <c r="E28" i="1" s="1"/>
  <c r="Q20" i="11"/>
  <c r="E20" i="12" s="1"/>
  <c r="F7" i="12"/>
  <c r="E5" i="1" s="1"/>
  <c r="E6" i="1" s="1"/>
  <c r="F12" i="12"/>
  <c r="E11" i="1" s="1"/>
  <c r="E33" i="12"/>
  <c r="F14" i="12"/>
  <c r="E17" i="1" s="1"/>
  <c r="E32" i="12"/>
  <c r="F15" i="12"/>
  <c r="E18" i="1" s="1"/>
  <c r="E19" i="1" s="1"/>
  <c r="F20" i="12"/>
  <c r="E25" i="1" s="1"/>
  <c r="F13" i="12"/>
  <c r="E16" i="1" s="1"/>
  <c r="G14" i="6"/>
  <c r="H14" i="6" s="1"/>
  <c r="G13" i="7" s="1"/>
  <c r="E43" i="1" s="1"/>
  <c r="F22" i="12"/>
  <c r="E27" i="1" s="1"/>
  <c r="F18" i="12"/>
  <c r="E23" i="1" s="1"/>
  <c r="Q21" i="11"/>
  <c r="E21" i="12" s="1"/>
  <c r="C21" i="12"/>
  <c r="C19" i="12"/>
  <c r="Q19" i="11"/>
  <c r="E19" i="12" s="1"/>
  <c r="F21" i="12" l="1"/>
  <c r="E26" i="1" s="1"/>
  <c r="F19" i="12"/>
  <c r="E24" i="1" s="1"/>
  <c r="E30" i="1" s="1"/>
  <c r="E42" i="1"/>
</calcChain>
</file>

<file path=xl/sharedStrings.xml><?xml version="1.0" encoding="utf-8"?>
<sst xmlns="http://schemas.openxmlformats.org/spreadsheetml/2006/main" count="1223" uniqueCount="569">
  <si>
    <t>Náklady na měsíční pronájmy služeb Kolokace a Vysunuté kolokace (VK)</t>
  </si>
  <si>
    <t>Název služby</t>
  </si>
  <si>
    <t>Měrná jednotka</t>
  </si>
  <si>
    <t>Položka v ceníku</t>
  </si>
  <si>
    <t>Jednotková cena (v Kč)</t>
  </si>
  <si>
    <t>Nestíněný vnitřní spojovací kabel a pásek na HR přidělený Poskytovateli</t>
  </si>
  <si>
    <t>spojovací kabely v kapacitě 96 párů</t>
  </si>
  <si>
    <t>018</t>
  </si>
  <si>
    <t>Nájem Pásku a spojovacího kabelu (Vnitřní/Vnější) na HR služby VK</t>
  </si>
  <si>
    <t>1 pásek (10/12 vedení)</t>
  </si>
  <si>
    <t>090</t>
  </si>
  <si>
    <t>Optický vnitřní spojovací kabel včetně OR</t>
  </si>
  <si>
    <t>pár vláken</t>
  </si>
  <si>
    <t>020</t>
  </si>
  <si>
    <t>Spotřeba energie</t>
  </si>
  <si>
    <t xml:space="preserve">kW příkonu instalovaného zařízení </t>
  </si>
  <si>
    <t>021</t>
  </si>
  <si>
    <t>Poskytování napájení 48V nebo 230V (nezálohované)</t>
  </si>
  <si>
    <t>skříň</t>
  </si>
  <si>
    <t>022, 031</t>
  </si>
  <si>
    <t>Pronájem kolokačního prostoru pro umístění technologie služby Fyzická kolokace</t>
  </si>
  <si>
    <t>1 rack</t>
  </si>
  <si>
    <t>023</t>
  </si>
  <si>
    <t>Pronájem prostoru pro umístění technologie služby VK
Pro účely VULA: Pronájem prostoru pro umístění technologie služby Fyzická kolokace</t>
  </si>
  <si>
    <t>1U</t>
  </si>
  <si>
    <t>092</t>
  </si>
  <si>
    <t>1/2 rack</t>
  </si>
  <si>
    <t>093</t>
  </si>
  <si>
    <t>Pronájem prostoru pro umístění technologie služby VK</t>
  </si>
  <si>
    <t>094</t>
  </si>
  <si>
    <t>Kabel sběrného okruhu - optický</t>
  </si>
  <si>
    <t>025</t>
  </si>
  <si>
    <t>Kabel sběrného okruhu - metalický</t>
  </si>
  <si>
    <t>pár</t>
  </si>
  <si>
    <t>025a</t>
  </si>
  <si>
    <t>Pásek na HR pro službu JTŘK</t>
  </si>
  <si>
    <t>1 ks pásku na HR</t>
  </si>
  <si>
    <t>026</t>
  </si>
  <si>
    <t>Nájem pásku na HR služby VK formou JTŘK</t>
  </si>
  <si>
    <t>091</t>
  </si>
  <si>
    <t>Vnější spojovací kabel - metalický (pro vnitřní a vnější prostředí)</t>
  </si>
  <si>
    <t>027, 029</t>
  </si>
  <si>
    <t>Nájem prostoru pro umístění roštu Nájemce v Budově</t>
  </si>
  <si>
    <t>běžný metr kabelového roštu (Kč/metr)</t>
  </si>
  <si>
    <t>066</t>
  </si>
  <si>
    <t>Nájem prostoru pro umístění lišty Nájemce v Budově</t>
  </si>
  <si>
    <t>běžný metr lišty (Kč/metr)</t>
  </si>
  <si>
    <t>067</t>
  </si>
  <si>
    <t>Nájem prostoru v kabelovém roštu nebo liště společnosti CETIN v Budově</t>
  </si>
  <si>
    <t>běžný metr pokládky jednoho kabelu v kabelovém roštu nebo liště (Kč/metr)</t>
  </si>
  <si>
    <t>068</t>
  </si>
  <si>
    <t>Nájem prostoru pro umístění antény na střeše</t>
  </si>
  <si>
    <t>1 anténa RR spoje</t>
  </si>
  <si>
    <t>069</t>
  </si>
  <si>
    <t>Nájem prostupu do Budovy</t>
  </si>
  <si>
    <t>běžný metr pokládky jednoho kabelu (Kč/metr)</t>
  </si>
  <si>
    <t>070</t>
  </si>
  <si>
    <t>Nájem prostoru pro vybudování prostupu do Budovy z pozemku společnosti mimo Budovu do kabelovny v Budově</t>
  </si>
  <si>
    <t>běžný metr kabelové trasy (Kč/metr)</t>
  </si>
  <si>
    <t>071</t>
  </si>
  <si>
    <t>Nájem prostoru pro umístění kabelu Nájemce na pozemku společnosti mimo Budovu</t>
  </si>
  <si>
    <t>běžný metr kabelové trasy</t>
  </si>
  <si>
    <t>072</t>
  </si>
  <si>
    <t>Sběrný okruh z nadřazené Kolokace k Vysunuté kolokaci</t>
  </si>
  <si>
    <t>1 okruh</t>
  </si>
  <si>
    <t>095</t>
  </si>
  <si>
    <t>Jednorázové náklady na služby Kolokace a Vysunuté kolokace (VK)</t>
  </si>
  <si>
    <t>Předběžné místní šetření</t>
  </si>
  <si>
    <t>1 zpráva předběžného místního šetření</t>
  </si>
  <si>
    <t>001</t>
  </si>
  <si>
    <t>Podrobné místní šetření</t>
  </si>
  <si>
    <t>1 zpráva podrobného místního šetření pro kolokační místnost</t>
  </si>
  <si>
    <t>002</t>
  </si>
  <si>
    <t>Podrobné místní šetření - další zpráva</t>
  </si>
  <si>
    <t>další zpráva podrobného místního šetření pro kolokační místnost</t>
  </si>
  <si>
    <t>002a</t>
  </si>
  <si>
    <t>Poskytnutí nebo rozšíření kolokačního prostoru pro službu Fyzické kolokace</t>
  </si>
  <si>
    <t>003, 050</t>
  </si>
  <si>
    <t>Poskytnutí nebo rozšíření kolokačního prostoru pro službu Vysunuté kolokace</t>
  </si>
  <si>
    <t>082</t>
  </si>
  <si>
    <t>083</t>
  </si>
  <si>
    <t>084</t>
  </si>
  <si>
    <t>Poskytnutí nebo rozšíření technologického napájení 48V nebo 230V (nezálohované)</t>
  </si>
  <si>
    <t>skříň, stojan</t>
  </si>
  <si>
    <t>004, 016, 037, 049</t>
  </si>
  <si>
    <t>Nestíněný/ Stíněný vnitřní spojovací kabel a pásek na HR přidělený Poskytovateli - poskytnutí nebo rozšíření (také pro JTŘK)</t>
  </si>
  <si>
    <t>spojovací kabely v kapacitě 96 párů / 1 pásek (10/12 vedení)</t>
  </si>
  <si>
    <t>005, 006, 038, 039, 080, 081</t>
  </si>
  <si>
    <t>Optický vnitřní spojovací kabel včetně OR - poskytnutí nebo rozšíření</t>
  </si>
  <si>
    <t>008, 041</t>
  </si>
  <si>
    <t>Kabel sběrného okruhu - optický včetně OR - poskytnutí nebo rozšíření</t>
  </si>
  <si>
    <t>010, 046</t>
  </si>
  <si>
    <t>Kabel sběrného okruhu metalický - včetně pásku na PR - poskytnutí nebo rozšíření</t>
  </si>
  <si>
    <t>011, 047</t>
  </si>
  <si>
    <t>Vnější spojovací kabel - metalický - pro vnitřní a vnější prostředí, včetně pásku na HR i pásku na PR - poskytnutí nebo rozšíření</t>
  </si>
  <si>
    <t>spojovací  kabely v kapacitě 96 párů</t>
  </si>
  <si>
    <t>012 až 015, 042 až 045</t>
  </si>
  <si>
    <t>Výdej čipové karty a realizace požadavku na 1 přístup do kolokačního prostoru</t>
  </si>
  <si>
    <t>033</t>
  </si>
  <si>
    <t>Realizace požadavku na 1 další přístup do kolokačního prostoru</t>
  </si>
  <si>
    <t>034</t>
  </si>
  <si>
    <t>Vstup s doprovodem - paušální cena</t>
  </si>
  <si>
    <t>035</t>
  </si>
  <si>
    <t>Vstup s doprovodem - využití</t>
  </si>
  <si>
    <t>036</t>
  </si>
  <si>
    <t>Deinstalace technologického napájení 48V nebo 230V (nezálohované)</t>
  </si>
  <si>
    <t>051, 063</t>
  </si>
  <si>
    <t>Deinstalace nestíněného/ stíněného vnitřního spojovacího kabelu a pásku na HR přiděleného Poskytovateli</t>
  </si>
  <si>
    <t>052, 053</t>
  </si>
  <si>
    <t>Deinstalace optického/ metalického vnitřního spojovacího kabelu včetně OR/ DR</t>
  </si>
  <si>
    <t>054, 055</t>
  </si>
  <si>
    <t>Deinstalce vnějšího spojovacího kabelu - metalický - pro vnitřní a vnější prostředí</t>
  </si>
  <si>
    <t>056 až 059</t>
  </si>
  <si>
    <t>Deinstalace kabelu sběrného okruhu - optický/ metalický</t>
  </si>
  <si>
    <t>061, 062</t>
  </si>
  <si>
    <t>Uvedení kolokačního prostoru do původního stavu</t>
  </si>
  <si>
    <t>064</t>
  </si>
  <si>
    <t>Práce na projekčním průzkumu a schvalování projektové dokumentace</t>
  </si>
  <si>
    <t>065</t>
  </si>
  <si>
    <t>Poskytnutí sběrného okruhu z nadřazené Kolokace k VK</t>
  </si>
  <si>
    <t>085</t>
  </si>
  <si>
    <t>Technické šetření pro ověření možnosti výstavby vysunutého DSLAM</t>
  </si>
  <si>
    <t>žádost</t>
  </si>
  <si>
    <t>086</t>
  </si>
  <si>
    <t>Předpoklady</t>
  </si>
  <si>
    <t>WACC před zdaněním</t>
  </si>
  <si>
    <t>Koeficient režie</t>
  </si>
  <si>
    <t>Odhadované objemy služeb v jednotlivých letech</t>
  </si>
  <si>
    <t>Skupina služeb</t>
  </si>
  <si>
    <t>20xx</t>
  </si>
  <si>
    <t>CELKEM</t>
  </si>
  <si>
    <t>NPV</t>
  </si>
  <si>
    <t>2.1.</t>
  </si>
  <si>
    <t>Zřízení služby</t>
  </si>
  <si>
    <t>Změna služby</t>
  </si>
  <si>
    <t>Ukončení služby</t>
  </si>
  <si>
    <t>2.2.</t>
  </si>
  <si>
    <t>Podrobné místní šetření první</t>
  </si>
  <si>
    <t>Podrobné místní šetření další</t>
  </si>
  <si>
    <t>Počet místností</t>
  </si>
  <si>
    <t>Počet stojanů na místnost</t>
  </si>
  <si>
    <t>Externí náklady</t>
  </si>
  <si>
    <t>Cena za průkaz  pro povolení ke vstupu</t>
  </si>
  <si>
    <t>Vstupní karta MIFARE</t>
  </si>
  <si>
    <t>Vstupní karta MIFARE+ klíč</t>
  </si>
  <si>
    <t>Cena za obal k viditelnému nošení + klips</t>
  </si>
  <si>
    <t>Činnost</t>
  </si>
  <si>
    <t>Průměr</t>
  </si>
  <si>
    <t>Cena - nahlášení 
min. 48 hodin předem</t>
  </si>
  <si>
    <t>Cena - nahlášení 
min. 24 hodin předem</t>
  </si>
  <si>
    <t>Cena - nahlášení 
do 24 hodin předem</t>
  </si>
  <si>
    <t>Cena - nahlášení 
2 hodiny předem</t>
  </si>
  <si>
    <t>1 návštěva doprovodu do 
kolokačního prostoru</t>
  </si>
  <si>
    <t>1 hodina návštěvy kolokačního 
prostoru</t>
  </si>
  <si>
    <t>Zdroj: nabídky od dodavatelů</t>
  </si>
  <si>
    <t>Klíč spec</t>
  </si>
  <si>
    <t>Klíč C3</t>
  </si>
  <si>
    <t xml:space="preserve">Celkem </t>
  </si>
  <si>
    <t>Na kolokaci</t>
  </si>
  <si>
    <t>Délka trvání procesů</t>
  </si>
  <si>
    <t>odhad doby trvání jednotlivých aktivit u procesů v hodinách (vyjma procesů skupiny E, které jsou uváděny v minutách)</t>
  </si>
  <si>
    <t>1 den = 7,5 hodiny</t>
  </si>
  <si>
    <t>Koeficient pro úpravu délky procesů</t>
  </si>
  <si>
    <t>Skupina A - Procesy OLO</t>
  </si>
  <si>
    <t>A1 Zřízení služby pro OLO</t>
  </si>
  <si>
    <t>Prodej divize velkoprodeje</t>
  </si>
  <si>
    <t>Technická podpora služeb propojování</t>
  </si>
  <si>
    <t>Účtování služeb propojování</t>
  </si>
  <si>
    <t>Podpora účtování služeb propojování</t>
  </si>
  <si>
    <t>Divize sítí
NM/ADS</t>
  </si>
  <si>
    <t>Divize sítí
NM/NMC</t>
  </si>
  <si>
    <t>Divize sítí
NZP</t>
  </si>
  <si>
    <t>Bezpečnost</t>
  </si>
  <si>
    <t>Nemovitosti</t>
  </si>
  <si>
    <t>ISSG</t>
  </si>
  <si>
    <t>Dozor Investora při stavbě</t>
  </si>
  <si>
    <t>Deinstalace</t>
  </si>
  <si>
    <t>Celkem</t>
  </si>
  <si>
    <t>Přijetí, ověření a zpracování požadavku od OLO</t>
  </si>
  <si>
    <t>Příprava k jednání o rámcové smlouvě o kolokaci</t>
  </si>
  <si>
    <t>Technická podpora vyjednávání o rámcové smlouvě o kolokaci</t>
  </si>
  <si>
    <t>Vyjednávání o rámcové smlouvě o kolokaci - obchodní a právní otázky</t>
  </si>
  <si>
    <t>Příprava fináního znění rámcové smlouvy o kolokaci, odeslání OLO</t>
  </si>
  <si>
    <t>Podpis rámcové smlouvy o kolokaci a distribuce (ČTÚ, OLO, interně), archivace</t>
  </si>
  <si>
    <t>Nastavení účtovacího systému</t>
  </si>
  <si>
    <t>Test systému (objednávání, účtování, atd.)</t>
  </si>
  <si>
    <t>Náklady bez nákladů vloženého kapitálu (v Kč)</t>
  </si>
  <si>
    <t>Náklady vloženého kapitálu (v Kč)</t>
  </si>
  <si>
    <t>A2 Změna služby pro OLO</t>
  </si>
  <si>
    <t>Vnější údržba přenosových zařízení</t>
  </si>
  <si>
    <t>Vyjednávání o změně rámcové smlouvy o kolokaci</t>
  </si>
  <si>
    <t>Příprava změny smlouvy, podpis, distribuce, archivace, dohled nad implementací</t>
  </si>
  <si>
    <t>A3 Zrušení služby pro OLO</t>
  </si>
  <si>
    <t>Vyjednávání o ukončení rámcové smlouvy o kolokaci</t>
  </si>
  <si>
    <t>Skupina B - Místní šetření</t>
  </si>
  <si>
    <t>B1 Předběžné místní šetření</t>
  </si>
  <si>
    <t>Objednání průzkumu - síť</t>
  </si>
  <si>
    <t>Přijetí a kontrola ISSR</t>
  </si>
  <si>
    <t>Šetření v evidované databázi kolokačních místností</t>
  </si>
  <si>
    <t>Šetření v systému Building</t>
  </si>
  <si>
    <t>Zpracování ISSR</t>
  </si>
  <si>
    <t>Předání do Velkoprodeje</t>
  </si>
  <si>
    <t>Kontrola zprávy, odeslání do OLO</t>
  </si>
  <si>
    <t>Informování účtovacího systému o zpoplatnění</t>
  </si>
  <si>
    <t>B2 Podrobné místní šetření</t>
  </si>
  <si>
    <t>Přijetí a kontrola FSSR</t>
  </si>
  <si>
    <t>Šetření v databázi nemovitostí NEMO</t>
  </si>
  <si>
    <t>Dokumentace v ADS</t>
  </si>
  <si>
    <t>Šetření v bezpečnostních systémech</t>
  </si>
  <si>
    <t>Návštěva místnosti</t>
  </si>
  <si>
    <t>Zpracování FSSR</t>
  </si>
  <si>
    <t>Kontrola zprávy předběžný výsledek, odeslání do OLO</t>
  </si>
  <si>
    <t>Kontrola zprávy finální výsledek, odeslání do OLO</t>
  </si>
  <si>
    <t>B3 Podrobné místní šetření další - kontrolovaný proces 
v rámci státní kontroly ČTU</t>
  </si>
  <si>
    <t>Skupina C - Kolokační prostor</t>
  </si>
  <si>
    <t>C1 Poskytnutí kolokačního prostoru</t>
  </si>
  <si>
    <t>Jednání o smlouvě pro konkrétní lokalitu s OLO a podpis smlouvy</t>
  </si>
  <si>
    <t>Odeslání požadavku na přípravu kolokačního místa</t>
  </si>
  <si>
    <t>Zpracování projektu kolokačního místa</t>
  </si>
  <si>
    <t>Realizace projektu kolokačního místa</t>
  </si>
  <si>
    <t>NSG zašle informaci o připravenosti kolokačního místa do útvaru Velkoprodeje</t>
  </si>
  <si>
    <t>Oznámení OLO - místo připraveno, příprava prohlídky kolokačního místa</t>
  </si>
  <si>
    <t>Prohlídka kolokačního místa s OLO, předání kolokačního místa OLO</t>
  </si>
  <si>
    <t>Příjem žádosti o schválení zařízení OLO k instalaci</t>
  </si>
  <si>
    <t>Koeficient pro snížení nákladů pro VK</t>
  </si>
  <si>
    <t>Váhy pro VK</t>
  </si>
  <si>
    <t>C2 Instalace zařízení, kterou provádí OLO</t>
  </si>
  <si>
    <t>Zorganizování předinstalačního jednání</t>
  </si>
  <si>
    <t>Instalace - provádí si OLO sám</t>
  </si>
  <si>
    <t>OLO informuje ČTc o skončení instalace</t>
  </si>
  <si>
    <t>Zorganizování revize instalovaného zařízení a vlastní revize</t>
  </si>
  <si>
    <t>Příprava a podepsání protokolu o ukončení instalace a splnění podmínek instalace</t>
  </si>
  <si>
    <t>Skupina D - Procesy Instalace</t>
  </si>
  <si>
    <t xml:space="preserve">D1 Instalace napájení 48, 230V </t>
  </si>
  <si>
    <t>Objednání instalace - síť</t>
  </si>
  <si>
    <t>Přijetí a kontrola pracovního příkazu</t>
  </si>
  <si>
    <t>Šetření a zpracování podkladů k instalaci</t>
  </si>
  <si>
    <t>Instalace napájení</t>
  </si>
  <si>
    <t>Informování OLO</t>
  </si>
  <si>
    <t>D2 Instalace vnitřních spojovacích kabelů a pásků na HR  - kontrolovaný proces v rámci státní kontroly ČTU</t>
  </si>
  <si>
    <t>Instalace vnitřních spojovacích kabelů a pásků na HR</t>
  </si>
  <si>
    <t xml:space="preserve">D3 Instalace vnějších spojovacích kabelů a pásků na HR pro vnitřní prostředí  </t>
  </si>
  <si>
    <t>Instalace vnějších spojovacích kabelů a pásků na HR pro vnitřní prostředí</t>
  </si>
  <si>
    <t xml:space="preserve">D4 Instalace vnějších spojovacích kabelů a pásků na HR pro vnější prostředí </t>
  </si>
  <si>
    <t>Instalace vnějších spojovacích kabelů a pásků na HR pro vnější prostředí</t>
  </si>
  <si>
    <t xml:space="preserve">D5 Instalace optického sběrného okruhu </t>
  </si>
  <si>
    <t>Předání staveníště</t>
  </si>
  <si>
    <t>Převzetí staveniště</t>
  </si>
  <si>
    <t>Odkup HDPE trubek</t>
  </si>
  <si>
    <t>Instalace optického sběrného okruhu</t>
  </si>
  <si>
    <t xml:space="preserve">D6 Instalace metalického sběrného okruhu </t>
  </si>
  <si>
    <t>E1 Výdej čip. karty pracovn. OLO a real. požadavku na přístup do kolokačního prostoru</t>
  </si>
  <si>
    <t>Zadání požadavku na udělení přístupu do portálové aplikace</t>
  </si>
  <si>
    <t xml:space="preserve">Vyjádření se k požadavku odpovědnými pracovníky za zařízení v místnosti </t>
  </si>
  <si>
    <t>Přijetí požadavku z aplikace pracovníky Bezpečnosti, převzetí karet od OLO a jejich zavedení do systému</t>
  </si>
  <si>
    <t>Spuštění systému</t>
  </si>
  <si>
    <t>Zadání dat do databáze</t>
  </si>
  <si>
    <t>Vyvolání šablony průkazu ke vstupu, vložení dat, vložení hologramu, tisk, vložení do obalu</t>
  </si>
  <si>
    <t>Zadání dat a přístupových oprávnění</t>
  </si>
  <si>
    <t>Předání čipové karty pracovníku Velkoprodeje</t>
  </si>
  <si>
    <t>Příjem čipové karty pracovníkem Velkoprodeje od OLO</t>
  </si>
  <si>
    <t>Výdej čipové karty pracovníku OLO</t>
  </si>
  <si>
    <t>Celkem minut</t>
  </si>
  <si>
    <t>E2 Realizace dalšího požadavku na přístup do kolokačního prostoru</t>
  </si>
  <si>
    <t>Přijetí požadavku z aplikace pracovníky Bezpečnosti</t>
  </si>
  <si>
    <t>Skupina F - Procesy doprovodu do kolokačních místností</t>
  </si>
  <si>
    <t>F1 Vstup s doprovodem - paušální poplatek</t>
  </si>
  <si>
    <t>Navázání tel. kontaktu se službou, předání požadavku a jeho odfaxování</t>
  </si>
  <si>
    <t>Převzetí hlášení od agentury</t>
  </si>
  <si>
    <t>Skupina G - Procesy Deinstalace</t>
  </si>
  <si>
    <t>G1 Deinstalace napájení 48, 230V</t>
  </si>
  <si>
    <t>Přijetí a kontrola požadavku na rušení</t>
  </si>
  <si>
    <t>Podepsání dodatku ke smlouvě</t>
  </si>
  <si>
    <t>Deinstalace napájení - subdodavatel</t>
  </si>
  <si>
    <t xml:space="preserve">G2 Deinstalace vnitřních a vnějších spojovacích kabelů a pásků na HR </t>
  </si>
  <si>
    <t xml:space="preserve">G3 Deinstalace optického sběrného okruhu </t>
  </si>
  <si>
    <t>G6 Uvedení kolokačního prostoru do původního stavu</t>
  </si>
  <si>
    <t>Fyzické uvedení kolokačního prostoru do původního stavu</t>
  </si>
  <si>
    <t>Skupina H - Procesy Práce na projekčním průzkumu</t>
  </si>
  <si>
    <t>H1 Práce na projekčním průzkumu a schvalování projektové dokumentace</t>
  </si>
  <si>
    <t>SAP-957746 Šetření technické rozšířené</t>
  </si>
  <si>
    <t>Projekční průzkum</t>
  </si>
  <si>
    <t>Schvalování projektové dokumentace</t>
  </si>
  <si>
    <t>Hodinové náklady</t>
  </si>
  <si>
    <t>Domestic WS</t>
  </si>
  <si>
    <t>Implementation MASS</t>
  </si>
  <si>
    <t>Billing</t>
  </si>
  <si>
    <t>Provoz sítě - podpora</t>
  </si>
  <si>
    <t>Provoz technologií, NMC</t>
  </si>
  <si>
    <t>NW Infrastructure</t>
  </si>
  <si>
    <t>IT</t>
  </si>
  <si>
    <t>Výstavba přístupové sítě</t>
  </si>
  <si>
    <t>Provoz pevné přístupové sítě</t>
  </si>
  <si>
    <t>Cost Pool</t>
  </si>
  <si>
    <t>Nákladové středisko</t>
  </si>
  <si>
    <t>Náklad Cost poolu</t>
  </si>
  <si>
    <t>Počet hodin vykázaných Cost poolem</t>
  </si>
  <si>
    <t>Kč/hod bez nákladů vloženého kapitálu</t>
  </si>
  <si>
    <t>NBV - vložený kapitál v daném CP</t>
  </si>
  <si>
    <t>Kč/hod náklady vloženého kapitálu</t>
  </si>
  <si>
    <t>Kč/hod celkem</t>
  </si>
  <si>
    <t>Alokace nákladů na procesy (v Kč) - náklady kolokace - jednorázové</t>
  </si>
  <si>
    <t>Řádky</t>
  </si>
  <si>
    <t>Sloupce</t>
  </si>
  <si>
    <t>a</t>
  </si>
  <si>
    <t>b</t>
  </si>
  <si>
    <t>c</t>
  </si>
  <si>
    <t>d</t>
  </si>
  <si>
    <t>f = b + c + d</t>
  </si>
  <si>
    <t>Název procesu</t>
  </si>
  <si>
    <t>v jednotkách</t>
  </si>
  <si>
    <t>v Kč na jednotku procesu</t>
  </si>
  <si>
    <t>v Kč</t>
  </si>
  <si>
    <t>NPV počtu procesů za období 20xx až 20xx (t až t+4)</t>
  </si>
  <si>
    <t>Počet hodin na proces * hodinový náklad</t>
  </si>
  <si>
    <t>Externí náklady na proces</t>
  </si>
  <si>
    <t>Celková jednotková režie na proces</t>
  </si>
  <si>
    <t>Celkové jednotkové náklady na proces včetně režie</t>
  </si>
  <si>
    <t xml:space="preserve">A1 </t>
  </si>
  <si>
    <t>Zřízení služby pro OLO</t>
  </si>
  <si>
    <t xml:space="preserve">A2 </t>
  </si>
  <si>
    <t>Změna služby pro OLO</t>
  </si>
  <si>
    <t xml:space="preserve">A3 </t>
  </si>
  <si>
    <t>Ukončení služby pro OLO</t>
  </si>
  <si>
    <t>B1</t>
  </si>
  <si>
    <t>B2</t>
  </si>
  <si>
    <t>B3</t>
  </si>
  <si>
    <t xml:space="preserve">C1 </t>
  </si>
  <si>
    <t>Poskytnutí kolokačního prostoru</t>
  </si>
  <si>
    <t xml:space="preserve">C2 </t>
  </si>
  <si>
    <t>Instalace zařízení, kterou provádí OLO</t>
  </si>
  <si>
    <t xml:space="preserve">D1 </t>
  </si>
  <si>
    <t>Instalace napájení 48, 230V</t>
  </si>
  <si>
    <t xml:space="preserve">D2 </t>
  </si>
  <si>
    <t xml:space="preserve">D3 </t>
  </si>
  <si>
    <t xml:space="preserve">D4 </t>
  </si>
  <si>
    <t xml:space="preserve">D5 </t>
  </si>
  <si>
    <t xml:space="preserve">Instalace optického sběrného okruhu </t>
  </si>
  <si>
    <t xml:space="preserve">D6 </t>
  </si>
  <si>
    <t xml:space="preserve">Instalace metalického sběrného okruhu </t>
  </si>
  <si>
    <t xml:space="preserve">E1 </t>
  </si>
  <si>
    <t>Výdej čip. karty pracovn. OLO a real. požadavku na přístup do kolokačního prostoru</t>
  </si>
  <si>
    <t xml:space="preserve">E2 </t>
  </si>
  <si>
    <t>Realizace dalšího požadavku na přístup do kolokačního prostoru</t>
  </si>
  <si>
    <t xml:space="preserve">F1 </t>
  </si>
  <si>
    <t>Vstup s doprovodem - paušální poplatek</t>
  </si>
  <si>
    <t xml:space="preserve">F2 </t>
  </si>
  <si>
    <t xml:space="preserve">G1 </t>
  </si>
  <si>
    <t>Deinstalace napájení 48, 230V</t>
  </si>
  <si>
    <t xml:space="preserve">G2 </t>
  </si>
  <si>
    <t>Deinstalace vnitřních a vnějších spojovacích kabelů a pásků na HR</t>
  </si>
  <si>
    <t xml:space="preserve">G3 </t>
  </si>
  <si>
    <t xml:space="preserve">Deinstalace optického sběrného okruhu </t>
  </si>
  <si>
    <t xml:space="preserve">G6 </t>
  </si>
  <si>
    <t>H1</t>
  </si>
  <si>
    <t>Práce na projekčním průzkumu a schvalování projektové domumentace</t>
  </si>
  <si>
    <t>Náklady na billing (na službu) bez režie</t>
  </si>
  <si>
    <t>Náklady na billing (na službu) včetně režie</t>
  </si>
  <si>
    <t>(počet hodin * hodinová sazba) přes všechny nákladová střediska, která jsou zainteresována na daném procesu</t>
  </si>
  <si>
    <t>Alokace nákladů u procesů na produkty (v Kč) - náklady kolokace</t>
  </si>
  <si>
    <t>Poskytnutí nebo rozšíření kolokačního prostoru</t>
  </si>
  <si>
    <t>Poskytnutí nebo rozšíření technologického napájení 48V nebo 230V</t>
  </si>
  <si>
    <t>Stíněný vnitřní spojovací kabel a pásek na HR přidělený Poskytovateli - poskytnutí nebo rozšíření</t>
  </si>
  <si>
    <t>Nestíněný vnitřní spojovací kabel a pásek na HR přidělený Poskytovateli - poskytnutí nebo rozšíření</t>
  </si>
  <si>
    <t>Deinstalace technologického napájení 48V nebo 230V</t>
  </si>
  <si>
    <t>Deinstalace nestíněného vnitřního spojovacího kabelu a pásku na HR přiděleného Poskytovateli</t>
  </si>
  <si>
    <t>Deinstalace optického vnitřního spojovacího kabelu včetně OR</t>
  </si>
  <si>
    <t>Deinstalace kabelu sběrného okruhu - optický</t>
  </si>
  <si>
    <t>2.1</t>
  </si>
  <si>
    <t>2.2 a 2.6.1</t>
  </si>
  <si>
    <t>2.4</t>
  </si>
  <si>
    <t>2.5</t>
  </si>
  <si>
    <t>3.1</t>
  </si>
  <si>
    <t xml:space="preserve">D7 </t>
  </si>
  <si>
    <t>Instalace UPS</t>
  </si>
  <si>
    <t>D8</t>
  </si>
  <si>
    <t xml:space="preserve">Instalace spojovacího okruhu pro poskytování služby přístupu ke koncových úseků pronajatých okruhů včetně pásku na HR </t>
  </si>
  <si>
    <t xml:space="preserve">G4 </t>
  </si>
  <si>
    <t xml:space="preserve">Deinstalace metalického sběrného okruhu </t>
  </si>
  <si>
    <t xml:space="preserve">G5 </t>
  </si>
  <si>
    <t>Deinstalace UPS</t>
  </si>
  <si>
    <t>Celkem provozní náklady včetně zisku (bez nákladů na billing)</t>
  </si>
  <si>
    <t>Celkem provozní náklady včetně zisku (zahrnuty i náklady na billing)</t>
  </si>
  <si>
    <t>Investice do položek pronájmů</t>
  </si>
  <si>
    <t>Název položky</t>
  </si>
  <si>
    <t>Jednotka položky</t>
  </si>
  <si>
    <t>Celkový náklad</t>
  </si>
  <si>
    <t>Náklady s instalací / deinstalací</t>
  </si>
  <si>
    <t>HW Nakupovaná jednotka</t>
  </si>
  <si>
    <t>Cena za jednotku</t>
  </si>
  <si>
    <t>Přepočtená jednotka</t>
  </si>
  <si>
    <t>Počet jednotek v investici</t>
  </si>
  <si>
    <t>Stíněný vnitřní spojovací kabel a pásek na HR přidělený Poskytovateli</t>
  </si>
  <si>
    <t>Poskytování technologického napájení 230V</t>
  </si>
  <si>
    <t>Vnější spojovací kabel - metalický</t>
  </si>
  <si>
    <t>1 ks</t>
  </si>
  <si>
    <t>cena zásuvky</t>
  </si>
  <si>
    <t>pásek rozpojovací (Pásek rozpojovací S30264-D1017-S50)</t>
  </si>
  <si>
    <t>48 párů</t>
  </si>
  <si>
    <t>ODF (Rozváděč optický ORMPTR 2U 24f s panelem)</t>
  </si>
  <si>
    <t>Kabel vnitřní sym. SCHKFH 24x2x0,5mm</t>
  </si>
  <si>
    <t>Kabel vnitřní SYKFY  2x2x0,5 mm</t>
  </si>
  <si>
    <t>Kabel opt.interní OFS RR Cordage12f</t>
  </si>
  <si>
    <t>Kabel pro 63A</t>
  </si>
  <si>
    <t>Kabel plastový TCEPKPFLE 50x4x0,4</t>
  </si>
  <si>
    <t>Ceny</t>
  </si>
  <si>
    <t>Prostor pro rošt a vybudování prostupu</t>
  </si>
  <si>
    <t>Parametry roštu v metrech</t>
  </si>
  <si>
    <t>Celková šířka</t>
  </si>
  <si>
    <r>
      <t>Průměrná cena technol. plochy za 1m</t>
    </r>
    <r>
      <rPr>
        <b/>
        <vertAlign val="superscript"/>
        <sz val="10"/>
        <rFont val="Arial"/>
        <family val="2"/>
        <charset val="238"/>
      </rPr>
      <t>2</t>
    </r>
  </si>
  <si>
    <t>Celková délka</t>
  </si>
  <si>
    <t xml:space="preserve">     Šířka roštu</t>
  </si>
  <si>
    <t>Objem</t>
  </si>
  <si>
    <t>Prostor pro lištu</t>
  </si>
  <si>
    <t>Parametry lišty v metrech</t>
  </si>
  <si>
    <t xml:space="preserve">     Šířka lišty</t>
  </si>
  <si>
    <t>Prostor pro kabel v roštu nebo liště</t>
  </si>
  <si>
    <t>Cena za běžný metr kabelového roštu</t>
  </si>
  <si>
    <t>Celková výška</t>
  </si>
  <si>
    <t>Investice na 1 m kabelového roštu vč. montáže</t>
  </si>
  <si>
    <t>Optimální počet kabelů v roštu</t>
  </si>
  <si>
    <t>Šířka roštu</t>
  </si>
  <si>
    <t>Výška roštu</t>
  </si>
  <si>
    <t>Provozní náklad na běžný metr prostoru pro rošt</t>
  </si>
  <si>
    <t>Počet kabelů v roštu</t>
  </si>
  <si>
    <t>Investiční náklad na běžný metr kabelového roštu</t>
  </si>
  <si>
    <t>Využití kapacity roštu</t>
  </si>
  <si>
    <t>Investice na rošt</t>
  </si>
  <si>
    <t>Prostor  za  antény</t>
  </si>
  <si>
    <t xml:space="preserve">Zóna </t>
  </si>
  <si>
    <t>Počet obyvatel od</t>
  </si>
  <si>
    <r>
      <t>Cena za pronájem 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pro umístění antény na střeše za rok</t>
    </r>
  </si>
  <si>
    <t>Zastoupení kolokačních místností v zónách</t>
  </si>
  <si>
    <t>A</t>
  </si>
  <si>
    <t>B</t>
  </si>
  <si>
    <t>C</t>
  </si>
  <si>
    <t>D</t>
  </si>
  <si>
    <t>E</t>
  </si>
  <si>
    <t>F</t>
  </si>
  <si>
    <t xml:space="preserve">Průměrná cena za pronájem </t>
  </si>
  <si>
    <t xml:space="preserve">Prostor  pro kabel </t>
  </si>
  <si>
    <r>
      <t>Cena za pronájem 1m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za rok</t>
    </r>
  </si>
  <si>
    <t>Cena za pronájem prostoru pro kabel za rok</t>
  </si>
  <si>
    <t>Parametry výkopu v metrech</t>
  </si>
  <si>
    <t>Cena v Kč/m2</t>
  </si>
  <si>
    <t>Kat.A (Praha)</t>
  </si>
  <si>
    <t>Kat.B (Brno)</t>
  </si>
  <si>
    <t>Kat.C (větší a krajská města)</t>
  </si>
  <si>
    <t xml:space="preserve">     Šířka výkopu</t>
  </si>
  <si>
    <t>Kat.D (menší města)</t>
  </si>
  <si>
    <t>%</t>
  </si>
  <si>
    <t>Náklady s instalací</t>
  </si>
  <si>
    <t>Investice na jeden kabel</t>
  </si>
  <si>
    <t>Investice do kolokačních místností a průměrná rozloha místnosti u fyzické kolokace</t>
  </si>
  <si>
    <t>Fyzická kolokace</t>
  </si>
  <si>
    <t>Investice do místnosti</t>
  </si>
  <si>
    <t>Investice přepočtená na stojan</t>
  </si>
  <si>
    <t>Průměrná rozloha místnosti</t>
  </si>
  <si>
    <t xml:space="preserve"> m2</t>
  </si>
  <si>
    <t>JTŘK</t>
  </si>
  <si>
    <t>Investice na operátora</t>
  </si>
  <si>
    <t>Náklady na energii</t>
  </si>
  <si>
    <t>Kč za 1kWh</t>
  </si>
  <si>
    <t xml:space="preserve">9251 Kolokace  - Zrušení </t>
  </si>
  <si>
    <t>Název</t>
  </si>
  <si>
    <t>Typ</t>
  </si>
  <si>
    <t>MJ</t>
  </si>
  <si>
    <t>Počet    I. fáze</t>
  </si>
  <si>
    <t>Náklad na 
spojovací kabel</t>
  </si>
  <si>
    <t>Náklad 48V</t>
  </si>
  <si>
    <t>Ostatní</t>
  </si>
  <si>
    <t>PROJEKTOVÉ PRÁCE</t>
  </si>
  <si>
    <t>Cenový technický návrh</t>
  </si>
  <si>
    <t>ks</t>
  </si>
  <si>
    <t>SOUČET</t>
  </si>
  <si>
    <t xml:space="preserve">DEMONTÁŽNÍ PRÁCE  </t>
  </si>
  <si>
    <t>KABELÁŽE</t>
  </si>
  <si>
    <t>m</t>
  </si>
  <si>
    <t xml:space="preserve"> </t>
  </si>
  <si>
    <t>ROŠTY</t>
  </si>
  <si>
    <t>hod.</t>
  </si>
  <si>
    <t>PRŮRAZY</t>
  </si>
  <si>
    <t>PROTIPOŽÁRNÍ UTĚSNĚNÍ PRŮRAZŮ</t>
  </si>
  <si>
    <t xml:space="preserve">Doprava </t>
  </si>
  <si>
    <t>doprava</t>
  </si>
  <si>
    <t>Náklady na technologickou plochu</t>
  </si>
  <si>
    <t>Typ plochy</t>
  </si>
  <si>
    <t>Náklad na m2 bez CoC - roční</t>
  </si>
  <si>
    <t>Roční náklad bez CoC na průměrnou místnost</t>
  </si>
  <si>
    <t>Roční náklad bez CoC na 1 stojan</t>
  </si>
  <si>
    <t>Technologie</t>
  </si>
  <si>
    <t>Měsíční pronájmy</t>
  </si>
  <si>
    <t>Parametry</t>
  </si>
  <si>
    <t>Položky</t>
  </si>
  <si>
    <t>Investice 
(v Kč)</t>
  </si>
  <si>
    <t>Roční investiční náklady (v Kč)</t>
  </si>
  <si>
    <t>Roční provozní náklady (v Kč)</t>
  </si>
  <si>
    <t>Měsíční investiční náklady (v Kč)</t>
  </si>
  <si>
    <t>Měsíční provozní náklady (v Kč)</t>
  </si>
  <si>
    <t>Pravidelný OPEX</t>
  </si>
  <si>
    <t>Annuitní faktor</t>
  </si>
  <si>
    <t>Životnost aktiva 
(v letech)</t>
  </si>
  <si>
    <t>Cenový trend</t>
  </si>
  <si>
    <t>Pronájem technologické plochy</t>
  </si>
  <si>
    <t>Investice do kolokační místnosti</t>
  </si>
  <si>
    <t>Investice do JTŘK</t>
  </si>
  <si>
    <t>Vnější spojovací kabel - metalický - pro vnitřní a vnější prostředí</t>
  </si>
  <si>
    <t>Nájem prostoru pro umístění roštu Nájemce v budově</t>
  </si>
  <si>
    <t>Nájem prostoru pro umístění lišty Nájemce v budově</t>
  </si>
  <si>
    <t>Nájem prostoru v kabelovém roštu nebo liště</t>
  </si>
  <si>
    <t>Nájem prostupu do budovy</t>
  </si>
  <si>
    <t>Nájem prostoru pro vybudování prostupu do budovy z pozemku mimo budovu do kabelovny v budově</t>
  </si>
  <si>
    <t>Nájem prostoru pro umístění kabelu nájemce na pozemku mimo budovu</t>
  </si>
  <si>
    <t>Alokace nákladů na produkty (v Kč) - náklady kolokace - opakující se</t>
  </si>
  <si>
    <t>d = a + b + c + x + (y)</t>
  </si>
  <si>
    <t>Název produktu</t>
  </si>
  <si>
    <t>Měsíční provozní náklady</t>
  </si>
  <si>
    <t>Měsíční odpisy</t>
  </si>
  <si>
    <t>Měsíční režie</t>
  </si>
  <si>
    <t>Celkové měsíční náklady na produkt včetně režie a billingu</t>
  </si>
  <si>
    <t>Pronájem kolokačního prostoru</t>
  </si>
  <si>
    <t>Nájem prostoru pro vybudování prostupu do budovy z pozemku TO2 mimo budovu do kabelovny v budově</t>
  </si>
  <si>
    <t>Nájem prostoru pro umístění kabelu nájemce na pozemku TO2 mimo budovu</t>
  </si>
  <si>
    <t>x - Náklady na billing (na jeden řádek na faktuře)</t>
  </si>
  <si>
    <t>Skupina E - Procesy přístupu do kolokačních prostor (délky trvání u procesů skupiny E jsou v minutách)</t>
  </si>
  <si>
    <t>Demontáž roštu a roštových konstrukcí</t>
  </si>
  <si>
    <t xml:space="preserve">Zhotovení průrazu </t>
  </si>
  <si>
    <t>Protipožárni utěsnění průrazu do 500cm2 (tl.zdi do 40cm)</t>
  </si>
  <si>
    <t>Protipožárni utěsnění průrazu do 500cm2 (tl.zdi do 80cm)</t>
  </si>
  <si>
    <t>Likvidace odpadů</t>
  </si>
  <si>
    <t>Demontáž pásku Siemens</t>
  </si>
  <si>
    <t>Demontáž kabelu</t>
  </si>
  <si>
    <t>Odpojení  kabelu MDF 24 párů z pásku SIEMENS</t>
  </si>
  <si>
    <t>Spojovací kabely v kapacitě 96 párů</t>
  </si>
  <si>
    <t>Spojovací kabel a pásek na HR přidělený Poskytovateli</t>
  </si>
  <si>
    <t>Nové ceny</t>
  </si>
  <si>
    <t xml:space="preserve"> Service Costing, verze po vyloučení neoprávněných nákladů</t>
  </si>
  <si>
    <t>Cena 1m</t>
  </si>
  <si>
    <t xml:space="preserve">Zdroj: Service Costing </t>
  </si>
  <si>
    <t>Průměrný počet 1U na rack</t>
  </si>
  <si>
    <t>Průměrný počet 1/2 rack na rack</t>
  </si>
  <si>
    <t>(Nižší náklad na plochu u vysunuté)</t>
  </si>
  <si>
    <t xml:space="preserve">     V tom:</t>
  </si>
  <si>
    <t>Cena za 4 ks pigtailů (PIGTAIL SANWA SM4f 4xSC/APC(2mm 0,3m)5m)</t>
  </si>
  <si>
    <t>za jednoho zaměstnance Nájemce a kolokační místnost</t>
  </si>
  <si>
    <t>za jednoho zaměstnance Nájemce a kolokační místnost prostoru</t>
  </si>
  <si>
    <t>jedna započatá hodina přístupu s doprovodem v jednom kolokačním prostoru libovolného počtu pracovníků Nájemce</t>
  </si>
  <si>
    <t>jedna návštěva libovolného počtu pracovníků Nájemce v jednom kolokačním prostoru</t>
  </si>
  <si>
    <t>jeden projekt nájemce, ke kterému je vydáno stanovisko</t>
  </si>
  <si>
    <t>Počet stojanů</t>
  </si>
  <si>
    <t>Diskontovaný objem počtu naturálních jednotek za období let 20xx až 20xx (t až t+4) odpovídající danému procesu</t>
  </si>
  <si>
    <t xml:space="preserve">Součin počtu hodin, které stráví konkrétní nákladové středisko na daném procesu a hodinové sazby tohoto nákladového střediska, následně se u každého procesu provede součet nákladů </t>
  </si>
  <si>
    <t>Celková jednotková režie na daný proces</t>
  </si>
  <si>
    <t xml:space="preserve">2.6.2 </t>
  </si>
  <si>
    <t>3x2,5 CYKY</t>
  </si>
  <si>
    <t>Jednotková cena (Kč)</t>
  </si>
  <si>
    <t>Položková cena (Kč)</t>
  </si>
  <si>
    <t>Počet metrů jednotlivých typů tras potřebných pro sběrný okruh</t>
  </si>
  <si>
    <t>Stav ke konci období</t>
  </si>
  <si>
    <t xml:space="preserve">S1s       </t>
  </si>
  <si>
    <t>Zastoupení prostředí</t>
  </si>
  <si>
    <t>Smluvní cena za jednu anténu na rok (nekolokační antény, průměr 30 cm)</t>
  </si>
  <si>
    <t>Poskytování napájení 48V</t>
  </si>
  <si>
    <t>Poskytování technologického napájení 48V</t>
  </si>
  <si>
    <t>Cenový koeficient</t>
  </si>
  <si>
    <t>Poměrový koeficient</t>
  </si>
  <si>
    <r>
      <t>Cena antény přepočtená na 1m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(zábor plochy 1,69 m2 (1,3m x 1,3m))</t>
    </r>
  </si>
  <si>
    <t xml:space="preserve">Zastoupení napájení </t>
  </si>
  <si>
    <t xml:space="preserve">Počet techniků/ technika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</si>
</sst>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%"/>
    <numFmt numFmtId="165" formatCode="#,##0\ &quot;Kč&quot;"/>
    <numFmt numFmtId="166" formatCode="#,##0.0"/>
    <numFmt numFmtId="167" formatCode="0.000"/>
    <numFmt numFmtId="168" formatCode="_-* #,##0.00\ _K_č_-;\-* #,##0.00\ _K_č_-;_-* &quot;-&quot;??\ _K_č_-;_-@_-"/>
    <numFmt numFmtId="169" formatCode="_-* #,##0\ _K_č_-;\-* #,##0\ _K_č_-;_-* &quot;-&quot;??\ _K_č_-;_-@_-"/>
    <numFmt numFmtId="170" formatCode="_-* #,##0\ &quot;Kč&quot;_-;\-* #,##0\ &quot;Kč&quot;_-;_-* &quot;-&quot;??\ &quot;Kč&quot;_-;_-@_-"/>
    <numFmt numFmtId="171" formatCode="#,##0.00\ &quot;Kč&quot;"/>
    <numFmt numFmtId="172" formatCode="General_)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ourier"/>
      <family val="1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6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4DFEC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4" fillId="0" borderId="0"/>
    <xf numFmtId="0" fontId="8" fillId="0" borderId="0"/>
    <xf numFmtId="0" fontId="8" fillId="0" borderId="0"/>
    <xf numFmtId="168" fontId="8" fillId="0" borderId="0" applyFont="0" applyFill="0" applyBorder="0" applyAlignment="0" applyProtection="0"/>
    <xf numFmtId="0" fontId="8" fillId="0" borderId="0"/>
    <xf numFmtId="0" fontId="4" fillId="0" borderId="0"/>
    <xf numFmtId="0" fontId="3" fillId="0" borderId="0">
      <alignment vertical="center"/>
    </xf>
  </cellStyleXfs>
  <cellXfs count="790">
    <xf numFmtId="0" fontId="0" fillId="0" borderId="0" xfId="0"/>
    <xf numFmtId="0" fontId="4" fillId="0" borderId="0" xfId="4" applyFont="1" applyAlignment="1"/>
    <xf numFmtId="49" fontId="4" fillId="0" borderId="0" xfId="4" applyNumberFormat="1" applyFont="1" applyAlignment="1">
      <alignment horizontal="center"/>
    </xf>
    <xf numFmtId="4" fontId="4" fillId="0" borderId="0" xfId="4" applyNumberFormat="1" applyFont="1" applyAlignment="1"/>
    <xf numFmtId="0" fontId="4" fillId="0" borderId="0" xfId="4" applyFont="1">
      <alignment vertical="center"/>
    </xf>
    <xf numFmtId="2" fontId="5" fillId="0" borderId="0" xfId="5" applyNumberFormat="1" applyFont="1" applyAlignment="1">
      <alignment horizontal="left" vertical="center"/>
    </xf>
    <xf numFmtId="10" fontId="5" fillId="0" borderId="0" xfId="5" applyNumberFormat="1" applyFont="1" applyAlignment="1">
      <alignment horizontal="left" vertical="center"/>
    </xf>
    <xf numFmtId="0" fontId="4" fillId="0" borderId="0" xfId="5" applyFont="1">
      <alignment vertical="center"/>
    </xf>
    <xf numFmtId="49" fontId="4" fillId="0" borderId="0" xfId="4" applyNumberFormat="1" applyFont="1" applyAlignment="1">
      <alignment horizontal="center" vertical="center"/>
    </xf>
    <xf numFmtId="4" fontId="4" fillId="0" borderId="0" xfId="5" applyNumberFormat="1" applyFont="1">
      <alignment vertical="center"/>
    </xf>
    <xf numFmtId="0" fontId="6" fillId="3" borderId="4" xfId="5" applyFont="1" applyFill="1" applyBorder="1" applyAlignment="1">
      <alignment vertical="center" wrapText="1"/>
    </xf>
    <xf numFmtId="0" fontId="4" fillId="0" borderId="5" xfId="5" applyFont="1" applyBorder="1" applyAlignment="1">
      <alignment horizontal="left" vertical="center" wrapText="1"/>
    </xf>
    <xf numFmtId="49" fontId="4" fillId="0" borderId="6" xfId="4" applyNumberFormat="1" applyFont="1" applyBorder="1" applyAlignment="1">
      <alignment horizontal="center" vertical="center"/>
    </xf>
    <xf numFmtId="0" fontId="6" fillId="3" borderId="7" xfId="5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/>
    </xf>
    <xf numFmtId="3" fontId="4" fillId="0" borderId="0" xfId="4" applyNumberFormat="1" applyFont="1">
      <alignment vertical="center"/>
    </xf>
    <xf numFmtId="0" fontId="4" fillId="0" borderId="8" xfId="5" applyFont="1" applyBorder="1" applyAlignment="1">
      <alignment horizontal="left" vertical="center" wrapText="1"/>
    </xf>
    <xf numFmtId="49" fontId="4" fillId="0" borderId="9" xfId="4" applyNumberFormat="1" applyFont="1" applyBorder="1" applyAlignment="1">
      <alignment horizontal="center" vertical="center"/>
    </xf>
    <xf numFmtId="0" fontId="6" fillId="3" borderId="10" xfId="5" applyFont="1" applyFill="1" applyBorder="1" applyAlignment="1">
      <alignment vertical="center" wrapText="1"/>
    </xf>
    <xf numFmtId="0" fontId="4" fillId="0" borderId="11" xfId="5" applyFont="1" applyBorder="1" applyAlignment="1">
      <alignment horizontal="left" vertical="center" wrapText="1"/>
    </xf>
    <xf numFmtId="49" fontId="4" fillId="0" borderId="12" xfId="4" applyNumberFormat="1" applyFont="1" applyBorder="1" applyAlignment="1">
      <alignment horizontal="center" vertical="center"/>
    </xf>
    <xf numFmtId="0" fontId="4" fillId="0" borderId="0" xfId="0" applyFont="1"/>
    <xf numFmtId="0" fontId="6" fillId="3" borderId="13" xfId="5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49" fontId="4" fillId="0" borderId="15" xfId="4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4" xfId="5" applyFont="1" applyBorder="1" applyAlignment="1">
      <alignment horizontal="left" vertical="center" wrapText="1"/>
    </xf>
    <xf numFmtId="0" fontId="4" fillId="0" borderId="17" xfId="5" applyFont="1" applyBorder="1" applyAlignment="1">
      <alignment horizontal="left" vertical="center" wrapText="1"/>
    </xf>
    <xf numFmtId="4" fontId="4" fillId="0" borderId="0" xfId="4" applyNumberFormat="1" applyFont="1">
      <alignment vertical="center"/>
    </xf>
    <xf numFmtId="0" fontId="6" fillId="3" borderId="1" xfId="5" applyFont="1" applyFill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4" fontId="4" fillId="0" borderId="0" xfId="5" applyNumberFormat="1" applyFont="1" applyAlignment="1">
      <alignment horizontal="right" vertical="center"/>
    </xf>
    <xf numFmtId="49" fontId="4" fillId="0" borderId="15" xfId="4" applyNumberFormat="1" applyFont="1" applyBorder="1" applyAlignment="1">
      <alignment horizontal="center" vertical="center" wrapText="1"/>
    </xf>
    <xf numFmtId="49" fontId="4" fillId="0" borderId="9" xfId="4" applyNumberFormat="1" applyFont="1" applyBorder="1" applyAlignment="1">
      <alignment horizontal="center" vertical="center" wrapText="1"/>
    </xf>
    <xf numFmtId="49" fontId="4" fillId="0" borderId="12" xfId="4" applyNumberFormat="1" applyFont="1" applyBorder="1" applyAlignment="1">
      <alignment horizontal="center" vertical="center" wrapText="1"/>
    </xf>
    <xf numFmtId="0" fontId="4" fillId="0" borderId="20" xfId="5" applyFont="1" applyBorder="1" applyAlignment="1">
      <alignment horizontal="left" vertical="center" wrapText="1"/>
    </xf>
    <xf numFmtId="49" fontId="4" fillId="0" borderId="3" xfId="4" applyNumberFormat="1" applyFont="1" applyBorder="1" applyAlignment="1">
      <alignment horizontal="center" vertical="center"/>
    </xf>
    <xf numFmtId="49" fontId="4" fillId="0" borderId="21" xfId="4" applyNumberFormat="1" applyFont="1" applyBorder="1" applyAlignment="1">
      <alignment horizontal="center" vertical="center"/>
    </xf>
    <xf numFmtId="49" fontId="4" fillId="0" borderId="22" xfId="4" applyNumberFormat="1" applyFont="1" applyBorder="1" applyAlignment="1">
      <alignment horizontal="center" vertical="center"/>
    </xf>
    <xf numFmtId="0" fontId="6" fillId="3" borderId="10" xfId="5" applyFont="1" applyFill="1" applyBorder="1" applyAlignment="1">
      <alignment horizontal="left" vertical="center" wrapText="1"/>
    </xf>
    <xf numFmtId="0" fontId="6" fillId="5" borderId="1" xfId="5" applyFont="1" applyFill="1" applyBorder="1" applyAlignment="1">
      <alignment horizontal="center" vertical="center"/>
    </xf>
    <xf numFmtId="0" fontId="6" fillId="5" borderId="20" xfId="5" applyFont="1" applyFill="1" applyBorder="1" applyAlignment="1">
      <alignment horizontal="center" vertical="center"/>
    </xf>
    <xf numFmtId="4" fontId="6" fillId="5" borderId="3" xfId="5" applyNumberFormat="1" applyFont="1" applyFill="1" applyBorder="1" applyAlignment="1">
      <alignment horizontal="center" vertical="center" wrapText="1"/>
    </xf>
    <xf numFmtId="4" fontId="6" fillId="5" borderId="1" xfId="5" applyNumberFormat="1" applyFont="1" applyFill="1" applyBorder="1" applyAlignment="1">
      <alignment horizontal="center" vertical="center" wrapText="1"/>
    </xf>
    <xf numFmtId="2" fontId="6" fillId="5" borderId="1" xfId="5" applyNumberFormat="1" applyFont="1" applyFill="1" applyBorder="1" applyAlignment="1">
      <alignment horizontal="center" vertical="center"/>
    </xf>
    <xf numFmtId="2" fontId="6" fillId="5" borderId="2" xfId="5" applyNumberFormat="1" applyFont="1" applyFill="1" applyBorder="1" applyAlignment="1">
      <alignment horizontal="center" vertical="center"/>
    </xf>
    <xf numFmtId="0" fontId="4" fillId="0" borderId="0" xfId="6" applyFont="1">
      <alignment vertical="center"/>
    </xf>
    <xf numFmtId="0" fontId="7" fillId="0" borderId="0" xfId="6" applyFont="1">
      <alignment vertical="center"/>
    </xf>
    <xf numFmtId="0" fontId="5" fillId="0" borderId="0" xfId="6" applyFont="1">
      <alignment vertical="center"/>
    </xf>
    <xf numFmtId="0" fontId="4" fillId="0" borderId="0" xfId="6" applyFont="1" applyAlignment="1">
      <alignment horizontal="right" vertical="center"/>
    </xf>
    <xf numFmtId="10" fontId="4" fillId="0" borderId="0" xfId="3" applyNumberFormat="1" applyFont="1" applyAlignment="1" applyProtection="1">
      <alignment vertical="center"/>
    </xf>
    <xf numFmtId="164" fontId="4" fillId="0" borderId="0" xfId="3" applyNumberFormat="1" applyFont="1" applyAlignment="1" applyProtection="1">
      <alignment vertical="center"/>
    </xf>
    <xf numFmtId="0" fontId="6" fillId="0" borderId="0" xfId="6" applyFont="1">
      <alignment vertical="center"/>
    </xf>
    <xf numFmtId="0" fontId="4" fillId="0" borderId="0" xfId="6" applyFont="1" applyAlignment="1">
      <alignment horizontal="center" vertical="center"/>
    </xf>
    <xf numFmtId="0" fontId="6" fillId="3" borderId="21" xfId="6" applyFont="1" applyFill="1" applyBorder="1" applyAlignment="1">
      <alignment vertical="center" wrapText="1"/>
    </xf>
    <xf numFmtId="3" fontId="4" fillId="0" borderId="28" xfId="6" applyNumberFormat="1" applyFont="1" applyBorder="1" applyAlignment="1">
      <alignment horizontal="right" vertical="center"/>
    </xf>
    <xf numFmtId="3" fontId="4" fillId="0" borderId="21" xfId="6" applyNumberFormat="1" applyFont="1" applyBorder="1" applyAlignment="1">
      <alignment horizontal="right" vertical="center"/>
    </xf>
    <xf numFmtId="0" fontId="6" fillId="3" borderId="31" xfId="6" applyFont="1" applyFill="1" applyBorder="1" applyAlignment="1">
      <alignment vertical="center" wrapText="1"/>
    </xf>
    <xf numFmtId="3" fontId="4" fillId="0" borderId="30" xfId="6" applyNumberFormat="1" applyFont="1" applyBorder="1" applyAlignment="1">
      <alignment horizontal="right" vertical="center"/>
    </xf>
    <xf numFmtId="3" fontId="4" fillId="0" borderId="31" xfId="6" applyNumberFormat="1" applyFont="1" applyBorder="1" applyAlignment="1">
      <alignment horizontal="right" vertical="center"/>
    </xf>
    <xf numFmtId="0" fontId="6" fillId="3" borderId="31" xfId="6" applyFont="1" applyFill="1" applyBorder="1">
      <alignment vertical="center"/>
    </xf>
    <xf numFmtId="3" fontId="4" fillId="0" borderId="30" xfId="6" applyNumberFormat="1" applyFont="1" applyBorder="1">
      <alignment vertical="center"/>
    </xf>
    <xf numFmtId="3" fontId="4" fillId="0" borderId="31" xfId="6" applyNumberFormat="1" applyFont="1" applyBorder="1">
      <alignment vertical="center"/>
    </xf>
    <xf numFmtId="0" fontId="6" fillId="3" borderId="22" xfId="6" applyFont="1" applyFill="1" applyBorder="1">
      <alignment vertical="center"/>
    </xf>
    <xf numFmtId="3" fontId="4" fillId="0" borderId="32" xfId="6" applyNumberFormat="1" applyFont="1" applyBorder="1">
      <alignment vertical="center"/>
    </xf>
    <xf numFmtId="3" fontId="4" fillId="0" borderId="22" xfId="6" applyNumberFormat="1" applyFont="1" applyBorder="1">
      <alignment vertical="center"/>
    </xf>
    <xf numFmtId="0" fontId="4" fillId="0" borderId="0" xfId="5" applyFont="1" applyAlignment="1"/>
    <xf numFmtId="0" fontId="6" fillId="5" borderId="25" xfId="6" applyFont="1" applyFill="1" applyBorder="1" applyAlignment="1">
      <alignment horizontal="center" vertical="center" wrapText="1"/>
    </xf>
    <xf numFmtId="0" fontId="6" fillId="5" borderId="20" xfId="6" applyFont="1" applyFill="1" applyBorder="1" applyAlignment="1">
      <alignment horizontal="center" vertical="center"/>
    </xf>
    <xf numFmtId="0" fontId="6" fillId="5" borderId="27" xfId="6" applyFont="1" applyFill="1" applyBorder="1" applyAlignment="1">
      <alignment horizontal="center" vertical="center"/>
    </xf>
    <xf numFmtId="0" fontId="6" fillId="5" borderId="3" xfId="6" applyFont="1" applyFill="1" applyBorder="1" applyAlignment="1">
      <alignment horizontal="center" vertical="center"/>
    </xf>
    <xf numFmtId="0" fontId="6" fillId="5" borderId="25" xfId="6" applyFont="1" applyFill="1" applyBorder="1" applyAlignment="1">
      <alignment horizontal="center" vertical="center"/>
    </xf>
    <xf numFmtId="0" fontId="6" fillId="5" borderId="26" xfId="6" applyFont="1" applyFill="1" applyBorder="1" applyAlignment="1">
      <alignment horizontal="center" vertical="center"/>
    </xf>
    <xf numFmtId="3" fontId="4" fillId="2" borderId="14" xfId="6" applyNumberFormat="1" applyFont="1" applyFill="1" applyBorder="1" applyAlignment="1">
      <alignment horizontal="right" vertical="center"/>
    </xf>
    <xf numFmtId="3" fontId="4" fillId="2" borderId="29" xfId="6" applyNumberFormat="1" applyFont="1" applyFill="1" applyBorder="1" applyAlignment="1">
      <alignment horizontal="right" vertical="center"/>
    </xf>
    <xf numFmtId="3" fontId="4" fillId="2" borderId="15" xfId="6" applyNumberFormat="1" applyFont="1" applyFill="1" applyBorder="1" applyAlignment="1">
      <alignment horizontal="right" vertical="center"/>
    </xf>
    <xf numFmtId="3" fontId="4" fillId="2" borderId="8" xfId="6" applyNumberFormat="1" applyFont="1" applyFill="1" applyBorder="1" applyAlignment="1">
      <alignment horizontal="right" vertical="center"/>
    </xf>
    <xf numFmtId="3" fontId="4" fillId="2" borderId="23" xfId="6" applyNumberFormat="1" applyFont="1" applyFill="1" applyBorder="1" applyAlignment="1">
      <alignment horizontal="right" vertical="center"/>
    </xf>
    <xf numFmtId="3" fontId="4" fillId="2" borderId="9" xfId="6" applyNumberFormat="1" applyFont="1" applyFill="1" applyBorder="1" applyAlignment="1">
      <alignment horizontal="right" vertical="center"/>
    </xf>
    <xf numFmtId="3" fontId="4" fillId="2" borderId="11" xfId="6" applyNumberFormat="1" applyFont="1" applyFill="1" applyBorder="1">
      <alignment vertical="center"/>
    </xf>
    <xf numFmtId="3" fontId="4" fillId="2" borderId="33" xfId="6" applyNumberFormat="1" applyFont="1" applyFill="1" applyBorder="1">
      <alignment vertical="center"/>
    </xf>
    <xf numFmtId="3" fontId="4" fillId="2" borderId="12" xfId="6" applyNumberFormat="1" applyFont="1" applyFill="1" applyBorder="1">
      <alignment vertical="center"/>
    </xf>
    <xf numFmtId="0" fontId="6" fillId="3" borderId="13" xfId="6" applyFont="1" applyFill="1" applyBorder="1">
      <alignment vertical="center"/>
    </xf>
    <xf numFmtId="0" fontId="6" fillId="3" borderId="4" xfId="6" applyFont="1" applyFill="1" applyBorder="1">
      <alignment vertical="center"/>
    </xf>
    <xf numFmtId="0" fontId="6" fillId="3" borderId="7" xfId="6" applyFont="1" applyFill="1" applyBorder="1">
      <alignment vertical="center"/>
    </xf>
    <xf numFmtId="165" fontId="4" fillId="0" borderId="36" xfId="3" applyNumberFormat="1" applyFont="1" applyFill="1" applyBorder="1" applyAlignment="1" applyProtection="1">
      <alignment horizontal="right" vertical="center"/>
    </xf>
    <xf numFmtId="0" fontId="6" fillId="3" borderId="10" xfId="6" applyFont="1" applyFill="1" applyBorder="1">
      <alignment vertical="center"/>
    </xf>
    <xf numFmtId="165" fontId="4" fillId="0" borderId="0" xfId="3" applyNumberFormat="1" applyFont="1" applyFill="1" applyBorder="1" applyAlignment="1" applyProtection="1">
      <alignment horizontal="right" vertical="center"/>
    </xf>
    <xf numFmtId="0" fontId="6" fillId="3" borderId="13" xfId="0" applyFont="1" applyFill="1" applyBorder="1" applyAlignment="1">
      <alignment horizontal="left" wrapText="1"/>
    </xf>
    <xf numFmtId="0" fontId="6" fillId="3" borderId="19" xfId="0" applyFont="1" applyFill="1" applyBorder="1" applyAlignment="1">
      <alignment horizontal="left" wrapText="1"/>
    </xf>
    <xf numFmtId="0" fontId="6" fillId="3" borderId="13" xfId="0" applyFont="1" applyFill="1" applyBorder="1"/>
    <xf numFmtId="0" fontId="6" fillId="3" borderId="16" xfId="0" applyFont="1" applyFill="1" applyBorder="1"/>
    <xf numFmtId="0" fontId="6" fillId="3" borderId="7" xfId="0" applyFont="1" applyFill="1" applyBorder="1"/>
    <xf numFmtId="0" fontId="6" fillId="3" borderId="10" xfId="0" applyFont="1" applyFill="1" applyBorder="1" applyAlignment="1">
      <alignment wrapText="1"/>
    </xf>
    <xf numFmtId="165" fontId="4" fillId="2" borderId="37" xfId="3" applyNumberFormat="1" applyFont="1" applyFill="1" applyBorder="1" applyAlignment="1" applyProtection="1">
      <alignment horizontal="right" vertical="center"/>
    </xf>
    <xf numFmtId="165" fontId="4" fillId="2" borderId="34" xfId="3" applyNumberFormat="1" applyFont="1" applyFill="1" applyBorder="1" applyAlignment="1" applyProtection="1">
      <alignment horizontal="right" vertical="center"/>
    </xf>
    <xf numFmtId="165" fontId="4" fillId="2" borderId="35" xfId="3" applyNumberFormat="1" applyFont="1" applyFill="1" applyBorder="1" applyAlignment="1" applyProtection="1">
      <alignment horizontal="right" vertical="center"/>
    </xf>
    <xf numFmtId="0" fontId="4" fillId="0" borderId="0" xfId="6" applyFont="1" applyAlignment="1">
      <alignment horizontal="left" vertical="center"/>
    </xf>
    <xf numFmtId="0" fontId="4" fillId="0" borderId="0" xfId="6" applyFont="1" applyAlignment="1">
      <alignment horizontal="left" vertical="center" wrapText="1"/>
    </xf>
    <xf numFmtId="2" fontId="4" fillId="0" borderId="0" xfId="6" applyNumberFormat="1" applyFont="1" applyAlignment="1">
      <alignment horizontal="left" vertical="center"/>
    </xf>
    <xf numFmtId="0" fontId="5" fillId="0" borderId="0" xfId="6" applyFont="1" applyAlignment="1">
      <alignment horizontal="left" vertical="center" wrapText="1"/>
    </xf>
    <xf numFmtId="2" fontId="4" fillId="0" borderId="0" xfId="5" applyNumberFormat="1" applyFont="1" applyAlignment="1"/>
    <xf numFmtId="2" fontId="4" fillId="0" borderId="0" xfId="6" applyNumberFormat="1" applyFont="1" applyAlignment="1">
      <alignment horizontal="left" vertical="center" wrapText="1"/>
    </xf>
    <xf numFmtId="2" fontId="6" fillId="0" borderId="0" xfId="6" applyNumberFormat="1" applyFont="1" applyAlignment="1">
      <alignment horizontal="left" vertical="center"/>
    </xf>
    <xf numFmtId="0" fontId="9" fillId="0" borderId="0" xfId="6" applyFont="1" applyAlignment="1">
      <alignment horizontal="left" vertical="center"/>
    </xf>
    <xf numFmtId="2" fontId="6" fillId="0" borderId="0" xfId="6" applyNumberFormat="1" applyFont="1" applyAlignment="1">
      <alignment horizontal="left" vertical="center" wrapText="1"/>
    </xf>
    <xf numFmtId="2" fontId="6" fillId="0" borderId="0" xfId="6" applyNumberFormat="1" applyFont="1" applyAlignment="1">
      <alignment horizontal="center" vertical="center"/>
    </xf>
    <xf numFmtId="0" fontId="6" fillId="3" borderId="4" xfId="6" applyFont="1" applyFill="1" applyBorder="1" applyAlignment="1">
      <alignment horizontal="left" vertical="center" wrapText="1"/>
    </xf>
    <xf numFmtId="0" fontId="6" fillId="3" borderId="7" xfId="6" applyFont="1" applyFill="1" applyBorder="1" applyAlignment="1">
      <alignment horizontal="left" vertical="center" wrapText="1"/>
    </xf>
    <xf numFmtId="0" fontId="6" fillId="3" borderId="16" xfId="6" applyFont="1" applyFill="1" applyBorder="1" applyAlignment="1">
      <alignment horizontal="left" vertical="center" wrapText="1"/>
    </xf>
    <xf numFmtId="0" fontId="6" fillId="3" borderId="1" xfId="6" applyFont="1" applyFill="1" applyBorder="1" applyAlignment="1">
      <alignment horizontal="left" vertical="center" wrapText="1"/>
    </xf>
    <xf numFmtId="0" fontId="6" fillId="3" borderId="10" xfId="6" applyFont="1" applyFill="1" applyBorder="1" applyAlignment="1">
      <alignment horizontal="left" vertical="center" wrapText="1"/>
    </xf>
    <xf numFmtId="2" fontId="4" fillId="0" borderId="0" xfId="6" applyNumberFormat="1" applyFont="1" applyAlignment="1">
      <alignment horizontal="right" vertical="center"/>
    </xf>
    <xf numFmtId="0" fontId="6" fillId="3" borderId="7" xfId="7" applyFont="1" applyFill="1" applyBorder="1" applyAlignment="1">
      <alignment horizontal="left" vertical="center" wrapText="1"/>
    </xf>
    <xf numFmtId="2" fontId="4" fillId="0" borderId="0" xfId="0" applyNumberFormat="1" applyFont="1"/>
    <xf numFmtId="0" fontId="9" fillId="0" borderId="0" xfId="7" applyFont="1" applyAlignment="1">
      <alignment horizontal="left" vertical="center"/>
    </xf>
    <xf numFmtId="0" fontId="6" fillId="3" borderId="13" xfId="6" applyFont="1" applyFill="1" applyBorder="1" applyAlignment="1">
      <alignment horizontal="left" vertical="center" wrapText="1"/>
    </xf>
    <xf numFmtId="3" fontId="4" fillId="0" borderId="0" xfId="6" applyNumberFormat="1" applyFont="1" applyAlignment="1">
      <alignment horizontal="right" vertical="center"/>
    </xf>
    <xf numFmtId="0" fontId="6" fillId="3" borderId="29" xfId="6" applyFont="1" applyFill="1" applyBorder="1" applyAlignment="1">
      <alignment horizontal="left" vertical="center" wrapText="1"/>
    </xf>
    <xf numFmtId="2" fontId="4" fillId="0" borderId="29" xfId="6" applyNumberFormat="1" applyFont="1" applyBorder="1" applyAlignment="1">
      <alignment horizontal="right" vertical="center"/>
    </xf>
    <xf numFmtId="0" fontId="6" fillId="0" borderId="0" xfId="6" applyFont="1" applyAlignment="1">
      <alignment horizontal="left" vertical="center"/>
    </xf>
    <xf numFmtId="2" fontId="6" fillId="5" borderId="20" xfId="6" applyNumberFormat="1" applyFont="1" applyFill="1" applyBorder="1" applyAlignment="1">
      <alignment horizontal="center" vertical="center" wrapText="1"/>
    </xf>
    <xf numFmtId="2" fontId="6" fillId="5" borderId="27" xfId="6" applyNumberFormat="1" applyFont="1" applyFill="1" applyBorder="1" applyAlignment="1">
      <alignment horizontal="center" vertical="center" wrapText="1"/>
    </xf>
    <xf numFmtId="2" fontId="6" fillId="5" borderId="3" xfId="6" applyNumberFormat="1" applyFont="1" applyFill="1" applyBorder="1" applyAlignment="1">
      <alignment horizontal="center" vertical="center" wrapText="1"/>
    </xf>
    <xf numFmtId="2" fontId="6" fillId="5" borderId="1" xfId="6" applyNumberFormat="1" applyFont="1" applyFill="1" applyBorder="1" applyAlignment="1">
      <alignment horizontal="center" vertical="center" wrapText="1"/>
    </xf>
    <xf numFmtId="2" fontId="6" fillId="5" borderId="25" xfId="6" applyNumberFormat="1" applyFont="1" applyFill="1" applyBorder="1" applyAlignment="1">
      <alignment horizontal="center" vertical="center" wrapText="1"/>
    </xf>
    <xf numFmtId="0" fontId="4" fillId="0" borderId="0" xfId="6" applyFont="1" applyAlignment="1"/>
    <xf numFmtId="0" fontId="5" fillId="0" borderId="0" xfId="6" applyFont="1" applyAlignment="1"/>
    <xf numFmtId="0" fontId="6" fillId="3" borderId="5" xfId="6" applyFont="1" applyFill="1" applyBorder="1" applyAlignment="1">
      <alignment horizontal="center" vertical="center" wrapText="1"/>
    </xf>
    <xf numFmtId="0" fontId="6" fillId="3" borderId="41" xfId="6" applyFont="1" applyFill="1" applyBorder="1" applyAlignment="1">
      <alignment horizontal="center" vertical="center" wrapText="1"/>
    </xf>
    <xf numFmtId="0" fontId="6" fillId="3" borderId="45" xfId="6" applyFont="1" applyFill="1" applyBorder="1" applyAlignment="1">
      <alignment horizontal="center" vertical="center" wrapText="1"/>
    </xf>
    <xf numFmtId="0" fontId="6" fillId="3" borderId="8" xfId="6" applyFont="1" applyFill="1" applyBorder="1" applyAlignment="1">
      <alignment horizontal="center" vertical="center" wrapText="1"/>
    </xf>
    <xf numFmtId="0" fontId="6" fillId="3" borderId="23" xfId="6" applyFont="1" applyFill="1" applyBorder="1" applyAlignment="1">
      <alignment horizontal="center" vertical="center" wrapText="1"/>
    </xf>
    <xf numFmtId="0" fontId="6" fillId="3" borderId="31" xfId="6" applyFont="1" applyFill="1" applyBorder="1" applyAlignment="1">
      <alignment horizontal="center" vertical="center" wrapText="1"/>
    </xf>
    <xf numFmtId="165" fontId="6" fillId="0" borderId="11" xfId="6" applyNumberFormat="1" applyFont="1" applyBorder="1" applyAlignment="1">
      <alignment horizontal="right" vertical="center"/>
    </xf>
    <xf numFmtId="165" fontId="6" fillId="0" borderId="33" xfId="6" applyNumberFormat="1" applyFont="1" applyBorder="1" applyAlignment="1">
      <alignment horizontal="right" vertical="center"/>
    </xf>
    <xf numFmtId="165" fontId="6" fillId="0" borderId="22" xfId="6" applyNumberFormat="1" applyFont="1" applyBorder="1" applyAlignment="1">
      <alignment horizontal="right" vertical="center"/>
    </xf>
    <xf numFmtId="3" fontId="4" fillId="2" borderId="8" xfId="6" applyNumberFormat="1" applyFont="1" applyFill="1" applyBorder="1">
      <alignment vertical="center"/>
    </xf>
    <xf numFmtId="3" fontId="4" fillId="2" borderId="23" xfId="6" applyNumberFormat="1" applyFont="1" applyFill="1" applyBorder="1">
      <alignment vertical="center"/>
    </xf>
    <xf numFmtId="0" fontId="6" fillId="5" borderId="28" xfId="6" applyFont="1" applyFill="1" applyBorder="1" applyAlignment="1">
      <alignment horizontal="center" vertical="center" wrapText="1"/>
    </xf>
    <xf numFmtId="0" fontId="6" fillId="5" borderId="29" xfId="6" applyFont="1" applyFill="1" applyBorder="1" applyAlignment="1">
      <alignment horizontal="center" vertical="center" wrapText="1"/>
    </xf>
    <xf numFmtId="0" fontId="6" fillId="5" borderId="21" xfId="6" applyFont="1" applyFill="1" applyBorder="1" applyAlignment="1">
      <alignment horizontal="center" vertical="center" wrapText="1"/>
    </xf>
    <xf numFmtId="0" fontId="6" fillId="5" borderId="32" xfId="6" applyFont="1" applyFill="1" applyBorder="1" applyAlignment="1">
      <alignment horizontal="center" vertical="center" wrapText="1"/>
    </xf>
    <xf numFmtId="0" fontId="6" fillId="5" borderId="33" xfId="6" applyFont="1" applyFill="1" applyBorder="1" applyAlignment="1">
      <alignment horizontal="center" vertical="center" wrapText="1"/>
    </xf>
    <xf numFmtId="0" fontId="6" fillId="5" borderId="22" xfId="6" applyFont="1" applyFill="1" applyBorder="1" applyAlignment="1">
      <alignment horizontal="center" vertical="center" wrapText="1"/>
    </xf>
    <xf numFmtId="166" fontId="4" fillId="0" borderId="0" xfId="5" applyNumberFormat="1" applyFont="1" applyAlignment="1"/>
    <xf numFmtId="0" fontId="5" fillId="0" borderId="0" xfId="5" applyFont="1" applyAlignment="1"/>
    <xf numFmtId="0" fontId="6" fillId="3" borderId="48" xfId="5" applyFont="1" applyFill="1" applyBorder="1" applyAlignment="1">
      <alignment horizontal="center" vertical="center" wrapText="1"/>
    </xf>
    <xf numFmtId="0" fontId="6" fillId="3" borderId="21" xfId="5" applyFont="1" applyFill="1" applyBorder="1">
      <alignment vertical="center"/>
    </xf>
    <xf numFmtId="166" fontId="4" fillId="0" borderId="5" xfId="5" applyNumberFormat="1" applyFont="1" applyBorder="1" applyAlignment="1">
      <alignment horizontal="right" vertical="center" wrapText="1"/>
    </xf>
    <xf numFmtId="165" fontId="4" fillId="0" borderId="41" xfId="5" applyNumberFormat="1" applyFont="1" applyBorder="1" applyAlignment="1">
      <alignment horizontal="right" vertical="center" wrapText="1"/>
    </xf>
    <xf numFmtId="165" fontId="4" fillId="0" borderId="45" xfId="5" applyNumberFormat="1" applyFont="1" applyBorder="1" applyAlignment="1">
      <alignment horizontal="right" vertical="center" wrapText="1"/>
    </xf>
    <xf numFmtId="165" fontId="4" fillId="0" borderId="0" xfId="5" applyNumberFormat="1" applyFont="1" applyAlignment="1"/>
    <xf numFmtId="0" fontId="6" fillId="3" borderId="49" xfId="5" applyFont="1" applyFill="1" applyBorder="1" applyAlignment="1">
      <alignment horizontal="center" vertical="center" wrapText="1"/>
    </xf>
    <xf numFmtId="0" fontId="6" fillId="3" borderId="31" xfId="5" applyFont="1" applyFill="1" applyBorder="1">
      <alignment vertical="center"/>
    </xf>
    <xf numFmtId="166" fontId="4" fillId="0" borderId="8" xfId="5" applyNumberFormat="1" applyFont="1" applyBorder="1" applyAlignment="1">
      <alignment horizontal="right" vertical="center" wrapText="1"/>
    </xf>
    <xf numFmtId="165" fontId="4" fillId="0" borderId="23" xfId="5" applyNumberFormat="1" applyFont="1" applyBorder="1" applyAlignment="1">
      <alignment horizontal="right" vertical="center" wrapText="1"/>
    </xf>
    <xf numFmtId="165" fontId="4" fillId="0" borderId="31" xfId="5" applyNumberFormat="1" applyFont="1" applyBorder="1" applyAlignment="1">
      <alignment horizontal="right" vertical="center" wrapText="1"/>
    </xf>
    <xf numFmtId="0" fontId="6" fillId="3" borderId="50" xfId="5" applyFont="1" applyFill="1" applyBorder="1" applyAlignment="1">
      <alignment horizontal="center" vertical="center" wrapText="1"/>
    </xf>
    <xf numFmtId="0" fontId="6" fillId="3" borderId="40" xfId="5" applyFont="1" applyFill="1" applyBorder="1">
      <alignment vertical="center"/>
    </xf>
    <xf numFmtId="166" fontId="4" fillId="0" borderId="38" xfId="5" applyNumberFormat="1" applyFont="1" applyBorder="1" applyAlignment="1">
      <alignment horizontal="right" vertical="center" wrapText="1"/>
    </xf>
    <xf numFmtId="165" fontId="4" fillId="0" borderId="39" xfId="5" applyNumberFormat="1" applyFont="1" applyBorder="1" applyAlignment="1">
      <alignment horizontal="right" vertical="center" wrapText="1"/>
    </xf>
    <xf numFmtId="165" fontId="4" fillId="0" borderId="40" xfId="5" applyNumberFormat="1" applyFont="1" applyBorder="1" applyAlignment="1">
      <alignment horizontal="right" vertical="center" wrapText="1"/>
    </xf>
    <xf numFmtId="166" fontId="4" fillId="0" borderId="14" xfId="5" applyNumberFormat="1" applyFont="1" applyBorder="1" applyAlignment="1">
      <alignment horizontal="center" vertical="center" wrapText="1"/>
    </xf>
    <xf numFmtId="165" fontId="4" fillId="0" borderId="29" xfId="5" applyNumberFormat="1" applyFont="1" applyBorder="1" applyAlignment="1">
      <alignment horizontal="right" vertical="center" wrapText="1"/>
    </xf>
    <xf numFmtId="165" fontId="4" fillId="0" borderId="21" xfId="5" applyNumberFormat="1" applyFont="1" applyBorder="1" applyAlignment="1">
      <alignment horizontal="right" vertical="center" wrapText="1"/>
    </xf>
    <xf numFmtId="0" fontId="6" fillId="3" borderId="51" xfId="5" applyFont="1" applyFill="1" applyBorder="1" applyAlignment="1">
      <alignment horizontal="center" vertical="center" wrapText="1"/>
    </xf>
    <xf numFmtId="0" fontId="6" fillId="3" borderId="22" xfId="5" applyFont="1" applyFill="1" applyBorder="1">
      <alignment vertical="center"/>
    </xf>
    <xf numFmtId="166" fontId="4" fillId="0" borderId="11" xfId="5" applyNumberFormat="1" applyFont="1" applyBorder="1" applyAlignment="1">
      <alignment horizontal="right" vertical="center" wrapText="1"/>
    </xf>
    <xf numFmtId="165" fontId="4" fillId="0" borderId="33" xfId="5" applyNumberFormat="1" applyFont="1" applyBorder="1" applyAlignment="1">
      <alignment horizontal="right" vertical="center" wrapText="1"/>
    </xf>
    <xf numFmtId="165" fontId="4" fillId="0" borderId="22" xfId="5" applyNumberFormat="1" applyFont="1" applyBorder="1" applyAlignment="1">
      <alignment horizontal="right" vertical="center" wrapText="1"/>
    </xf>
    <xf numFmtId="0" fontId="6" fillId="3" borderId="52" xfId="5" applyFont="1" applyFill="1" applyBorder="1" applyAlignment="1">
      <alignment horizontal="center" vertical="center" wrapText="1"/>
    </xf>
    <xf numFmtId="0" fontId="6" fillId="3" borderId="45" xfId="5" applyFont="1" applyFill="1" applyBorder="1">
      <alignment vertical="center"/>
    </xf>
    <xf numFmtId="166" fontId="4" fillId="0" borderId="5" xfId="5" applyNumberFormat="1" applyFont="1" applyBorder="1" applyAlignment="1">
      <alignment horizontal="center" vertical="center" wrapText="1"/>
    </xf>
    <xf numFmtId="166" fontId="4" fillId="0" borderId="38" xfId="5" applyNumberFormat="1" applyFont="1" applyBorder="1" applyAlignment="1">
      <alignment horizontal="center" vertical="center" wrapText="1"/>
    </xf>
    <xf numFmtId="166" fontId="4" fillId="0" borderId="8" xfId="5" applyNumberFormat="1" applyFont="1" applyBorder="1" applyAlignment="1">
      <alignment horizontal="center" vertical="center" wrapText="1"/>
    </xf>
    <xf numFmtId="9" fontId="4" fillId="0" borderId="10" xfId="5" applyNumberFormat="1" applyFont="1" applyBorder="1" applyAlignment="1"/>
    <xf numFmtId="166" fontId="4" fillId="0" borderId="11" xfId="5" applyNumberFormat="1" applyFont="1" applyBorder="1" applyAlignment="1">
      <alignment horizontal="center" vertical="center" wrapText="1"/>
    </xf>
    <xf numFmtId="0" fontId="6" fillId="3" borderId="47" xfId="5" applyFont="1" applyFill="1" applyBorder="1" applyAlignment="1">
      <alignment horizontal="center" vertical="center" wrapText="1"/>
    </xf>
    <xf numFmtId="0" fontId="6" fillId="3" borderId="42" xfId="5" applyFont="1" applyFill="1" applyBorder="1">
      <alignment vertical="center"/>
    </xf>
    <xf numFmtId="166" fontId="4" fillId="0" borderId="53" xfId="5" applyNumberFormat="1" applyFont="1" applyBorder="1" applyAlignment="1">
      <alignment horizontal="center" vertical="center" wrapText="1"/>
    </xf>
    <xf numFmtId="165" fontId="4" fillId="0" borderId="54" xfId="5" applyNumberFormat="1" applyFont="1" applyBorder="1" applyAlignment="1">
      <alignment horizontal="right" vertical="center" wrapText="1"/>
    </xf>
    <xf numFmtId="165" fontId="4" fillId="0" borderId="42" xfId="5" applyNumberFormat="1" applyFont="1" applyBorder="1" applyAlignment="1">
      <alignment horizontal="right" vertical="center" wrapText="1"/>
    </xf>
    <xf numFmtId="3" fontId="4" fillId="0" borderId="0" xfId="5" applyNumberFormat="1" applyFont="1" applyAlignment="1"/>
    <xf numFmtId="0" fontId="6" fillId="3" borderId="13" xfId="5" applyFont="1" applyFill="1" applyBorder="1" applyAlignment="1">
      <alignment horizontal="left" vertical="center" wrapText="1"/>
    </xf>
    <xf numFmtId="4" fontId="4" fillId="0" borderId="37" xfId="5" applyNumberFormat="1" applyFont="1" applyBorder="1" applyAlignment="1"/>
    <xf numFmtId="0" fontId="4" fillId="0" borderId="0" xfId="5" applyFont="1" applyAlignment="1">
      <alignment horizontal="center"/>
    </xf>
    <xf numFmtId="166" fontId="6" fillId="5" borderId="32" xfId="5" applyNumberFormat="1" applyFont="1" applyFill="1" applyBorder="1" applyAlignment="1">
      <alignment horizontal="center" vertical="center" wrapText="1"/>
    </xf>
    <xf numFmtId="0" fontId="6" fillId="5" borderId="33" xfId="5" applyFont="1" applyFill="1" applyBorder="1" applyAlignment="1">
      <alignment horizontal="center" vertical="center" wrapText="1"/>
    </xf>
    <xf numFmtId="0" fontId="6" fillId="5" borderId="22" xfId="5" applyFont="1" applyFill="1" applyBorder="1" applyAlignment="1">
      <alignment horizontal="center" vertical="center" wrapText="1"/>
    </xf>
    <xf numFmtId="0" fontId="6" fillId="8" borderId="1" xfId="5" applyFont="1" applyFill="1" applyBorder="1" applyAlignment="1">
      <alignment horizontal="center"/>
    </xf>
    <xf numFmtId="4" fontId="4" fillId="2" borderId="34" xfId="5" applyNumberFormat="1" applyFont="1" applyFill="1" applyBorder="1" applyAlignment="1"/>
    <xf numFmtId="165" fontId="4" fillId="2" borderId="39" xfId="5" applyNumberFormat="1" applyFont="1" applyFill="1" applyBorder="1" applyAlignment="1">
      <alignment horizontal="right" vertical="center" wrapText="1"/>
    </xf>
    <xf numFmtId="165" fontId="4" fillId="2" borderId="41" xfId="5" applyNumberFormat="1" applyFont="1" applyFill="1" applyBorder="1" applyAlignment="1">
      <alignment horizontal="right" vertical="center" wrapText="1"/>
    </xf>
    <xf numFmtId="165" fontId="4" fillId="2" borderId="23" xfId="5" applyNumberFormat="1" applyFont="1" applyFill="1" applyBorder="1" applyAlignment="1">
      <alignment horizontal="right" vertical="center" wrapText="1"/>
    </xf>
    <xf numFmtId="165" fontId="4" fillId="2" borderId="29" xfId="5" applyNumberFormat="1" applyFont="1" applyFill="1" applyBorder="1" applyAlignment="1">
      <alignment horizontal="right" vertical="center" wrapText="1"/>
    </xf>
    <xf numFmtId="165" fontId="4" fillId="2" borderId="33" xfId="5" applyNumberFormat="1" applyFont="1" applyFill="1" applyBorder="1" applyAlignment="1">
      <alignment horizontal="right" vertical="center" wrapText="1"/>
    </xf>
    <xf numFmtId="165" fontId="4" fillId="2" borderId="54" xfId="5" applyNumberFormat="1" applyFont="1" applyFill="1" applyBorder="1" applyAlignment="1">
      <alignment horizontal="right" vertical="center" wrapText="1"/>
    </xf>
    <xf numFmtId="9" fontId="4" fillId="2" borderId="4" xfId="5" applyNumberFormat="1" applyFont="1" applyFill="1" applyBorder="1" applyAlignment="1"/>
    <xf numFmtId="0" fontId="4" fillId="0" borderId="0" xfId="5" applyFont="1" applyAlignment="1">
      <alignment horizontal="center" vertical="center"/>
    </xf>
    <xf numFmtId="49" fontId="4" fillId="0" borderId="0" xfId="5" applyNumberFormat="1" applyFont="1" applyAlignment="1">
      <alignment horizontal="center" vertical="center"/>
    </xf>
    <xf numFmtId="0" fontId="6" fillId="3" borderId="13" xfId="5" applyFont="1" applyFill="1" applyBorder="1" applyAlignment="1">
      <alignment horizontal="center" vertical="center" wrapText="1"/>
    </xf>
    <xf numFmtId="0" fontId="6" fillId="3" borderId="13" xfId="5" applyFont="1" applyFill="1" applyBorder="1">
      <alignment vertical="center"/>
    </xf>
    <xf numFmtId="165" fontId="4" fillId="0" borderId="28" xfId="5" applyNumberFormat="1" applyFont="1" applyBorder="1" applyAlignment="1">
      <alignment horizontal="center" vertical="center"/>
    </xf>
    <xf numFmtId="165" fontId="4" fillId="0" borderId="14" xfId="5" applyNumberFormat="1" applyFont="1" applyBorder="1">
      <alignment vertical="center"/>
    </xf>
    <xf numFmtId="165" fontId="4" fillId="0" borderId="21" xfId="5" applyNumberFormat="1" applyFont="1" applyBorder="1">
      <alignment vertical="center"/>
    </xf>
    <xf numFmtId="165" fontId="4" fillId="0" borderId="14" xfId="5" applyNumberFormat="1" applyFont="1" applyBorder="1" applyAlignment="1">
      <alignment horizontal="center" vertical="center"/>
    </xf>
    <xf numFmtId="165" fontId="4" fillId="0" borderId="29" xfId="5" applyNumberFormat="1" applyFont="1" applyBorder="1" applyAlignment="1">
      <alignment horizontal="center" vertical="center"/>
    </xf>
    <xf numFmtId="165" fontId="4" fillId="0" borderId="15" xfId="5" applyNumberFormat="1" applyFont="1" applyBorder="1" applyAlignment="1">
      <alignment horizontal="center" vertical="center"/>
    </xf>
    <xf numFmtId="165" fontId="4" fillId="0" borderId="21" xfId="5" applyNumberFormat="1" applyFont="1" applyBorder="1" applyAlignment="1">
      <alignment horizontal="center" vertical="center"/>
    </xf>
    <xf numFmtId="165" fontId="4" fillId="0" borderId="34" xfId="5" applyNumberFormat="1" applyFont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 wrapText="1"/>
    </xf>
    <xf numFmtId="0" fontId="6" fillId="3" borderId="7" xfId="5" applyFont="1" applyFill="1" applyBorder="1">
      <alignment vertical="center"/>
    </xf>
    <xf numFmtId="165" fontId="4" fillId="0" borderId="58" xfId="5" applyNumberFormat="1" applyFont="1" applyBorder="1" applyAlignment="1">
      <alignment horizontal="center" vertical="center"/>
    </xf>
    <xf numFmtId="165" fontId="4" fillId="0" borderId="5" xfId="5" applyNumberFormat="1" applyFont="1" applyBorder="1">
      <alignment vertical="center"/>
    </xf>
    <xf numFmtId="165" fontId="4" fillId="0" borderId="31" xfId="5" applyNumberFormat="1" applyFont="1" applyBorder="1">
      <alignment vertical="center"/>
    </xf>
    <xf numFmtId="165" fontId="4" fillId="0" borderId="8" xfId="5" applyNumberFormat="1" applyFont="1" applyBorder="1" applyAlignment="1">
      <alignment horizontal="center" vertical="center"/>
    </xf>
    <xf numFmtId="165" fontId="4" fillId="0" borderId="23" xfId="5" applyNumberFormat="1" applyFont="1" applyBorder="1" applyAlignment="1">
      <alignment horizontal="center" vertical="center"/>
    </xf>
    <xf numFmtId="165" fontId="4" fillId="0" borderId="9" xfId="5" applyNumberFormat="1" applyFont="1" applyBorder="1" applyAlignment="1">
      <alignment horizontal="center" vertical="center"/>
    </xf>
    <xf numFmtId="165" fontId="4" fillId="0" borderId="30" xfId="5" applyNumberFormat="1" applyFont="1" applyBorder="1" applyAlignment="1">
      <alignment horizontal="center" vertical="center"/>
    </xf>
    <xf numFmtId="165" fontId="4" fillId="0" borderId="31" xfId="5" applyNumberFormat="1" applyFont="1" applyBorder="1" applyAlignment="1">
      <alignment horizontal="center" vertical="center"/>
    </xf>
    <xf numFmtId="165" fontId="4" fillId="0" borderId="36" xfId="5" applyNumberFormat="1" applyFont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 wrapText="1"/>
    </xf>
    <xf numFmtId="0" fontId="6" fillId="3" borderId="10" xfId="5" applyFont="1" applyFill="1" applyBorder="1">
      <alignment vertical="center"/>
    </xf>
    <xf numFmtId="165" fontId="4" fillId="0" borderId="57" xfId="5" applyNumberFormat="1" applyFont="1" applyBorder="1" applyAlignment="1">
      <alignment horizontal="center" vertical="center"/>
    </xf>
    <xf numFmtId="165" fontId="4" fillId="0" borderId="53" xfId="5" applyNumberFormat="1" applyFont="1" applyBorder="1">
      <alignment vertical="center"/>
    </xf>
    <xf numFmtId="165" fontId="4" fillId="0" borderId="22" xfId="5" applyNumberFormat="1" applyFont="1" applyBorder="1">
      <alignment vertical="center"/>
    </xf>
    <xf numFmtId="165" fontId="4" fillId="0" borderId="11" xfId="5" applyNumberFormat="1" applyFont="1" applyBorder="1" applyAlignment="1">
      <alignment horizontal="center" vertical="center"/>
    </xf>
    <xf numFmtId="165" fontId="4" fillId="0" borderId="33" xfId="5" applyNumberFormat="1" applyFont="1" applyBorder="1" applyAlignment="1">
      <alignment horizontal="center" vertical="center"/>
    </xf>
    <xf numFmtId="165" fontId="4" fillId="0" borderId="12" xfId="5" applyNumberFormat="1" applyFont="1" applyBorder="1" applyAlignment="1">
      <alignment horizontal="center" vertical="center"/>
    </xf>
    <xf numFmtId="165" fontId="4" fillId="0" borderId="32" xfId="5" applyNumberFormat="1" applyFont="1" applyBorder="1" applyAlignment="1">
      <alignment horizontal="center" vertical="center"/>
    </xf>
    <xf numFmtId="165" fontId="4" fillId="0" borderId="22" xfId="5" applyNumberFormat="1" applyFont="1" applyBorder="1" applyAlignment="1">
      <alignment horizontal="center" vertical="center"/>
    </xf>
    <xf numFmtId="165" fontId="4" fillId="0" borderId="37" xfId="5" applyNumberFormat="1" applyFont="1" applyBorder="1" applyAlignment="1">
      <alignment horizontal="center" vertical="center"/>
    </xf>
    <xf numFmtId="165" fontId="4" fillId="0" borderId="28" xfId="5" applyNumberFormat="1" applyFont="1" applyBorder="1">
      <alignment vertical="center"/>
    </xf>
    <xf numFmtId="0" fontId="6" fillId="3" borderId="4" xfId="5" applyFont="1" applyFill="1" applyBorder="1" applyAlignment="1">
      <alignment horizontal="center" vertical="center" wrapText="1"/>
    </xf>
    <xf numFmtId="0" fontId="6" fillId="3" borderId="4" xfId="5" applyFont="1" applyFill="1" applyBorder="1">
      <alignment vertical="center"/>
    </xf>
    <xf numFmtId="165" fontId="4" fillId="0" borderId="45" xfId="5" applyNumberFormat="1" applyFont="1" applyBorder="1" applyAlignment="1">
      <alignment horizontal="center" vertical="center"/>
    </xf>
    <xf numFmtId="165" fontId="4" fillId="0" borderId="5" xfId="5" applyNumberFormat="1" applyFont="1" applyBorder="1" applyAlignment="1">
      <alignment horizontal="center" vertical="center"/>
    </xf>
    <xf numFmtId="165" fontId="4" fillId="0" borderId="41" xfId="5" applyNumberFormat="1" applyFont="1" applyBorder="1" applyAlignment="1">
      <alignment horizontal="center" vertical="center"/>
    </xf>
    <xf numFmtId="165" fontId="4" fillId="0" borderId="6" xfId="5" applyNumberFormat="1" applyFont="1" applyBorder="1" applyAlignment="1">
      <alignment horizontal="center" vertical="center"/>
    </xf>
    <xf numFmtId="165" fontId="4" fillId="0" borderId="35" xfId="5" applyNumberFormat="1" applyFont="1" applyBorder="1" applyAlignment="1">
      <alignment horizontal="center" vertical="center"/>
    </xf>
    <xf numFmtId="0" fontId="6" fillId="3" borderId="59" xfId="5" applyFont="1" applyFill="1" applyBorder="1">
      <alignment vertical="center"/>
    </xf>
    <xf numFmtId="165" fontId="4" fillId="0" borderId="60" xfId="5" applyNumberFormat="1" applyFont="1" applyBorder="1" applyAlignment="1">
      <alignment horizontal="center" vertical="center"/>
    </xf>
    <xf numFmtId="165" fontId="4" fillId="0" borderId="61" xfId="5" applyNumberFormat="1" applyFont="1" applyBorder="1" applyAlignment="1">
      <alignment horizontal="center" vertical="center"/>
    </xf>
    <xf numFmtId="165" fontId="4" fillId="0" borderId="62" xfId="5" applyNumberFormat="1" applyFont="1" applyBorder="1">
      <alignment vertical="center"/>
    </xf>
    <xf numFmtId="165" fontId="4" fillId="0" borderId="63" xfId="5" applyNumberFormat="1" applyFont="1" applyBorder="1" applyAlignment="1">
      <alignment horizontal="center" vertical="center"/>
    </xf>
    <xf numFmtId="165" fontId="4" fillId="0" borderId="64" xfId="5" applyNumberFormat="1" applyFont="1" applyBorder="1" applyAlignment="1">
      <alignment horizontal="center" vertical="center"/>
    </xf>
    <xf numFmtId="165" fontId="4" fillId="0" borderId="62" xfId="5" applyNumberFormat="1" applyFont="1" applyBorder="1" applyAlignment="1">
      <alignment horizontal="center" vertical="center"/>
    </xf>
    <xf numFmtId="165" fontId="4" fillId="0" borderId="65" xfId="5" applyNumberFormat="1" applyFont="1" applyBorder="1" applyAlignment="1">
      <alignment horizontal="center" vertical="center"/>
    </xf>
    <xf numFmtId="165" fontId="4" fillId="0" borderId="11" xfId="5" applyNumberFormat="1" applyFont="1" applyBorder="1">
      <alignment vertical="center"/>
    </xf>
    <xf numFmtId="165" fontId="4" fillId="0" borderId="29" xfId="5" applyNumberFormat="1" applyFont="1" applyBorder="1">
      <alignment vertical="center"/>
    </xf>
    <xf numFmtId="165" fontId="4" fillId="0" borderId="23" xfId="5" applyNumberFormat="1" applyFont="1" applyBorder="1">
      <alignment vertical="center"/>
    </xf>
    <xf numFmtId="165" fontId="4" fillId="0" borderId="9" xfId="5" applyNumberFormat="1" applyFont="1" applyBorder="1">
      <alignment vertical="center"/>
    </xf>
    <xf numFmtId="0" fontId="6" fillId="3" borderId="19" xfId="5" applyFont="1" applyFill="1" applyBorder="1" applyAlignment="1">
      <alignment vertical="center" wrapText="1"/>
    </xf>
    <xf numFmtId="165" fontId="4" fillId="0" borderId="53" xfId="5" applyNumberFormat="1" applyFont="1" applyBorder="1" applyAlignment="1">
      <alignment horizontal="center" vertical="center"/>
    </xf>
    <xf numFmtId="165" fontId="4" fillId="0" borderId="42" xfId="5" applyNumberFormat="1" applyFont="1" applyBorder="1" applyAlignment="1">
      <alignment horizontal="center" vertical="center"/>
    </xf>
    <xf numFmtId="165" fontId="4" fillId="0" borderId="54" xfId="5" applyNumberFormat="1" applyFont="1" applyBorder="1" applyAlignment="1">
      <alignment horizontal="center" vertical="center"/>
    </xf>
    <xf numFmtId="165" fontId="4" fillId="0" borderId="66" xfId="5" applyNumberFormat="1" applyFont="1" applyBorder="1" applyAlignment="1">
      <alignment horizontal="center" vertical="center"/>
    </xf>
    <xf numFmtId="165" fontId="4" fillId="0" borderId="67" xfId="5" applyNumberFormat="1" applyFont="1" applyBorder="1" applyAlignment="1">
      <alignment horizontal="center" vertical="center"/>
    </xf>
    <xf numFmtId="0" fontId="6" fillId="3" borderId="18" xfId="5" applyFont="1" applyFill="1" applyBorder="1">
      <alignment vertical="center"/>
    </xf>
    <xf numFmtId="0" fontId="6" fillId="3" borderId="19" xfId="5" applyFont="1" applyFill="1" applyBorder="1" applyAlignment="1">
      <alignment horizontal="center" vertical="center" wrapText="1"/>
    </xf>
    <xf numFmtId="0" fontId="6" fillId="3" borderId="19" xfId="5" applyFont="1" applyFill="1" applyBorder="1">
      <alignment vertical="center"/>
    </xf>
    <xf numFmtId="165" fontId="4" fillId="0" borderId="67" xfId="5" applyNumberFormat="1" applyFont="1" applyBorder="1">
      <alignment vertical="center"/>
    </xf>
    <xf numFmtId="165" fontId="4" fillId="7" borderId="28" xfId="5" applyNumberFormat="1" applyFont="1" applyFill="1" applyBorder="1">
      <alignment vertical="center"/>
    </xf>
    <xf numFmtId="165" fontId="4" fillId="7" borderId="14" xfId="5" applyNumberFormat="1" applyFont="1" applyFill="1" applyBorder="1">
      <alignment vertical="center"/>
    </xf>
    <xf numFmtId="165" fontId="4" fillId="7" borderId="21" xfId="5" applyNumberFormat="1" applyFont="1" applyFill="1" applyBorder="1">
      <alignment vertical="center"/>
    </xf>
    <xf numFmtId="165" fontId="4" fillId="7" borderId="29" xfId="5" applyNumberFormat="1" applyFont="1" applyFill="1" applyBorder="1">
      <alignment vertical="center"/>
    </xf>
    <xf numFmtId="165" fontId="4" fillId="7" borderId="15" xfId="5" applyNumberFormat="1" applyFont="1" applyFill="1" applyBorder="1">
      <alignment vertical="center"/>
    </xf>
    <xf numFmtId="165" fontId="4" fillId="7" borderId="34" xfId="5" applyNumberFormat="1" applyFont="1" applyFill="1" applyBorder="1">
      <alignment vertical="center"/>
    </xf>
    <xf numFmtId="0" fontId="6" fillId="5" borderId="28" xfId="5" applyFont="1" applyFill="1" applyBorder="1" applyAlignment="1">
      <alignment horizontal="center" textRotation="90" wrapText="1"/>
    </xf>
    <xf numFmtId="0" fontId="6" fillId="5" borderId="14" xfId="5" applyFont="1" applyFill="1" applyBorder="1" applyAlignment="1">
      <alignment horizontal="center" textRotation="90" wrapText="1"/>
    </xf>
    <xf numFmtId="0" fontId="6" fillId="5" borderId="21" xfId="5" applyFont="1" applyFill="1" applyBorder="1" applyAlignment="1">
      <alignment horizontal="center" textRotation="90" wrapText="1"/>
    </xf>
    <xf numFmtId="0" fontId="6" fillId="5" borderId="29" xfId="5" applyFont="1" applyFill="1" applyBorder="1" applyAlignment="1">
      <alignment horizontal="center" textRotation="90" wrapText="1"/>
    </xf>
    <xf numFmtId="0" fontId="6" fillId="5" borderId="15" xfId="5" applyFont="1" applyFill="1" applyBorder="1" applyAlignment="1">
      <alignment horizontal="center" textRotation="90" wrapText="1"/>
    </xf>
    <xf numFmtId="0" fontId="6" fillId="5" borderId="34" xfId="5" applyFont="1" applyFill="1" applyBorder="1" applyAlignment="1">
      <alignment horizontal="center" textRotation="90" wrapText="1"/>
    </xf>
    <xf numFmtId="49" fontId="6" fillId="5" borderId="32" xfId="5" applyNumberFormat="1" applyFont="1" applyFill="1" applyBorder="1" applyAlignment="1">
      <alignment horizontal="center" vertical="center" wrapText="1"/>
    </xf>
    <xf numFmtId="49" fontId="6" fillId="5" borderId="11" xfId="5" applyNumberFormat="1" applyFont="1" applyFill="1" applyBorder="1" applyAlignment="1">
      <alignment horizontal="center" vertical="center" wrapText="1"/>
    </xf>
    <xf numFmtId="49" fontId="6" fillId="5" borderId="22" xfId="5" applyNumberFormat="1" applyFont="1" applyFill="1" applyBorder="1" applyAlignment="1">
      <alignment horizontal="center" vertical="center" wrapText="1"/>
    </xf>
    <xf numFmtId="49" fontId="6" fillId="5" borderId="33" xfId="5" applyNumberFormat="1" applyFont="1" applyFill="1" applyBorder="1" applyAlignment="1">
      <alignment horizontal="center" vertical="center" wrapText="1"/>
    </xf>
    <xf numFmtId="49" fontId="6" fillId="5" borderId="12" xfId="5" applyNumberFormat="1" applyFont="1" applyFill="1" applyBorder="1" applyAlignment="1">
      <alignment horizontal="center" vertical="center" wrapText="1"/>
    </xf>
    <xf numFmtId="49" fontId="6" fillId="5" borderId="37" xfId="5" applyNumberFormat="1" applyFont="1" applyFill="1" applyBorder="1" applyAlignment="1">
      <alignment horizontal="center" vertical="center" wrapText="1"/>
    </xf>
    <xf numFmtId="0" fontId="4" fillId="0" borderId="0" xfId="10" applyFont="1"/>
    <xf numFmtId="165" fontId="4" fillId="0" borderId="0" xfId="10" applyNumberFormat="1" applyFont="1"/>
    <xf numFmtId="0" fontId="5" fillId="0" borderId="0" xfId="10" applyFont="1"/>
    <xf numFmtId="0" fontId="6" fillId="0" borderId="0" xfId="10" applyFont="1"/>
    <xf numFmtId="0" fontId="4" fillId="0" borderId="0" xfId="10" applyFont="1" applyAlignment="1">
      <alignment horizontal="center" vertical="center"/>
    </xf>
    <xf numFmtId="4" fontId="4" fillId="0" borderId="0" xfId="10" applyNumberFormat="1" applyFont="1"/>
    <xf numFmtId="3" fontId="4" fillId="0" borderId="0" xfId="10" applyNumberFormat="1" applyFont="1"/>
    <xf numFmtId="0" fontId="10" fillId="0" borderId="0" xfId="0" applyFont="1"/>
    <xf numFmtId="0" fontId="6" fillId="3" borderId="57" xfId="0" applyFont="1" applyFill="1" applyBorder="1" applyAlignment="1">
      <alignment horizontal="left" wrapText="1"/>
    </xf>
    <xf numFmtId="0" fontId="6" fillId="3" borderId="42" xfId="0" applyFont="1" applyFill="1" applyBorder="1" applyAlignment="1">
      <alignment horizontal="left"/>
    </xf>
    <xf numFmtId="0" fontId="6" fillId="5" borderId="27" xfId="10" applyFont="1" applyFill="1" applyBorder="1" applyAlignment="1">
      <alignment horizontal="center" vertical="center" wrapText="1"/>
    </xf>
    <xf numFmtId="165" fontId="6" fillId="5" borderId="27" xfId="10" applyNumberFormat="1" applyFont="1" applyFill="1" applyBorder="1" applyAlignment="1">
      <alignment horizontal="center" vertical="center" wrapText="1"/>
    </xf>
    <xf numFmtId="165" fontId="6" fillId="5" borderId="26" xfId="10" applyNumberFormat="1" applyFont="1" applyFill="1" applyBorder="1" applyAlignment="1">
      <alignment horizontal="center" vertical="center" wrapText="1"/>
    </xf>
    <xf numFmtId="0" fontId="6" fillId="5" borderId="25" xfId="10" applyFont="1" applyFill="1" applyBorder="1" applyAlignment="1">
      <alignment horizontal="center" vertical="center" wrapText="1"/>
    </xf>
    <xf numFmtId="0" fontId="6" fillId="5" borderId="26" xfId="10" applyFont="1" applyFill="1" applyBorder="1" applyAlignment="1">
      <alignment horizontal="center" vertical="center" wrapText="1"/>
    </xf>
    <xf numFmtId="0" fontId="6" fillId="5" borderId="25" xfId="10" applyFont="1" applyFill="1" applyBorder="1" applyAlignment="1">
      <alignment horizontal="center" vertical="center"/>
    </xf>
    <xf numFmtId="165" fontId="6" fillId="5" borderId="68" xfId="10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11" applyFont="1"/>
    <xf numFmtId="0" fontId="5" fillId="0" borderId="0" xfId="11" applyFont="1"/>
    <xf numFmtId="0" fontId="4" fillId="0" borderId="0" xfId="1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3" borderId="4" xfId="11" applyFont="1" applyFill="1" applyBorder="1" applyAlignment="1">
      <alignment vertical="center"/>
    </xf>
    <xf numFmtId="49" fontId="6" fillId="3" borderId="1" xfId="12" applyNumberFormat="1" applyFont="1" applyFill="1" applyBorder="1" applyAlignment="1">
      <alignment horizontal="left" vertical="center" wrapText="1"/>
    </xf>
    <xf numFmtId="0" fontId="6" fillId="3" borderId="7" xfId="11" applyFont="1" applyFill="1" applyBorder="1" applyAlignment="1">
      <alignment vertical="center"/>
    </xf>
    <xf numFmtId="0" fontId="6" fillId="3" borderId="16" xfId="11" applyFont="1" applyFill="1" applyBorder="1" applyAlignment="1">
      <alignment vertical="center"/>
    </xf>
    <xf numFmtId="0" fontId="6" fillId="3" borderId="1" xfId="11" applyFont="1" applyFill="1" applyBorder="1" applyAlignment="1">
      <alignment vertical="center"/>
    </xf>
    <xf numFmtId="169" fontId="4" fillId="0" borderId="0" xfId="11" applyNumberFormat="1" applyFont="1" applyAlignment="1">
      <alignment vertical="center"/>
    </xf>
    <xf numFmtId="170" fontId="4" fillId="0" borderId="0" xfId="0" applyNumberFormat="1" applyFont="1" applyAlignment="1">
      <alignment vertical="center"/>
    </xf>
    <xf numFmtId="169" fontId="4" fillId="0" borderId="0" xfId="12" applyNumberFormat="1" applyFont="1" applyAlignment="1">
      <alignment vertical="center"/>
    </xf>
    <xf numFmtId="8" fontId="4" fillId="0" borderId="0" xfId="11" applyNumberFormat="1" applyFont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/>
    </xf>
    <xf numFmtId="0" fontId="6" fillId="0" borderId="0" xfId="11" applyFont="1" applyAlignment="1">
      <alignment horizontal="right" vertical="center"/>
    </xf>
    <xf numFmtId="165" fontId="4" fillId="0" borderId="0" xfId="11" applyNumberFormat="1" applyFont="1" applyAlignment="1">
      <alignment vertical="center"/>
    </xf>
    <xf numFmtId="165" fontId="6" fillId="0" borderId="0" xfId="11" applyNumberFormat="1" applyFont="1" applyAlignment="1">
      <alignment horizontal="center" vertical="center"/>
    </xf>
    <xf numFmtId="0" fontId="6" fillId="3" borderId="10" xfId="1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10" applyFont="1" applyAlignment="1">
      <alignment wrapText="1"/>
    </xf>
    <xf numFmtId="3" fontId="4" fillId="0" borderId="0" xfId="11" applyNumberFormat="1" applyFont="1" applyAlignment="1">
      <alignment vertical="center"/>
    </xf>
    <xf numFmtId="0" fontId="13" fillId="0" borderId="0" xfId="11" applyFont="1" applyAlignment="1">
      <alignment vertical="center"/>
    </xf>
    <xf numFmtId="0" fontId="6" fillId="3" borderId="13" xfId="11" applyFont="1" applyFill="1" applyBorder="1" applyAlignment="1">
      <alignment vertical="center"/>
    </xf>
    <xf numFmtId="0" fontId="9" fillId="0" borderId="0" xfId="13" applyFont="1"/>
    <xf numFmtId="0" fontId="4" fillId="0" borderId="0" xfId="13" applyFont="1" applyAlignment="1">
      <alignment horizontal="left"/>
    </xf>
    <xf numFmtId="0" fontId="4" fillId="0" borderId="0" xfId="13" applyFont="1" applyAlignment="1">
      <alignment horizontal="centerContinuous"/>
    </xf>
    <xf numFmtId="0" fontId="4" fillId="0" borderId="0" xfId="13" applyFont="1"/>
    <xf numFmtId="0" fontId="6" fillId="3" borderId="58" xfId="13" applyFont="1" applyFill="1" applyBorder="1" applyAlignment="1">
      <alignment horizontal="left" vertical="center"/>
    </xf>
    <xf numFmtId="0" fontId="6" fillId="3" borderId="41" xfId="13" applyFont="1" applyFill="1" applyBorder="1" applyAlignment="1">
      <alignment horizontal="center" vertical="center"/>
    </xf>
    <xf numFmtId="0" fontId="6" fillId="0" borderId="0" xfId="13" applyFont="1" applyAlignment="1">
      <alignment horizontal="left" vertical="center"/>
    </xf>
    <xf numFmtId="0" fontId="6" fillId="0" borderId="0" xfId="13" applyFont="1" applyAlignment="1">
      <alignment horizontal="center" vertical="center"/>
    </xf>
    <xf numFmtId="172" fontId="6" fillId="3" borderId="28" xfId="0" applyNumberFormat="1" applyFont="1" applyFill="1" applyBorder="1" applyAlignment="1" applyProtection="1">
      <alignment horizontal="left" vertical="center" wrapText="1"/>
      <protection locked="0"/>
    </xf>
    <xf numFmtId="172" fontId="6" fillId="3" borderId="29" xfId="0" applyNumberFormat="1" applyFont="1" applyFill="1" applyBorder="1" applyAlignment="1" applyProtection="1">
      <alignment horizontal="left" vertical="center"/>
      <protection locked="0"/>
    </xf>
    <xf numFmtId="172" fontId="6" fillId="3" borderId="30" xfId="0" applyNumberFormat="1" applyFont="1" applyFill="1" applyBorder="1" applyAlignment="1" applyProtection="1">
      <alignment horizontal="left" vertical="center" wrapText="1"/>
      <protection locked="0"/>
    </xf>
    <xf numFmtId="172" fontId="6" fillId="3" borderId="23" xfId="0" applyNumberFormat="1" applyFont="1" applyFill="1" applyBorder="1" applyAlignment="1" applyProtection="1">
      <alignment horizontal="left" vertical="center"/>
      <protection locked="0"/>
    </xf>
    <xf numFmtId="49" fontId="6" fillId="3" borderId="23" xfId="0" applyNumberFormat="1" applyFont="1" applyFill="1" applyBorder="1" applyAlignment="1" applyProtection="1">
      <alignment horizontal="center" vertical="center"/>
      <protection locked="0"/>
    </xf>
    <xf numFmtId="172" fontId="6" fillId="3" borderId="32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33" xfId="0" applyNumberFormat="1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Alignment="1" applyProtection="1">
      <alignment horizontal="left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23" xfId="13" applyNumberFormat="1" applyFont="1" applyFill="1" applyBorder="1" applyAlignment="1">
      <alignment horizontal="right" vertical="center"/>
    </xf>
    <xf numFmtId="172" fontId="6" fillId="3" borderId="80" xfId="0" applyNumberFormat="1" applyFont="1" applyFill="1" applyBorder="1" applyAlignment="1" applyProtection="1">
      <alignment horizontal="left" vertical="center" wrapText="1"/>
      <protection locked="0"/>
    </xf>
    <xf numFmtId="172" fontId="6" fillId="3" borderId="39" xfId="0" applyNumberFormat="1" applyFont="1" applyFill="1" applyBorder="1" applyAlignment="1" applyProtection="1">
      <alignment horizontal="left" vertical="center"/>
      <protection locked="0"/>
    </xf>
    <xf numFmtId="172" fontId="6" fillId="3" borderId="27" xfId="0" applyNumberFormat="1" applyFont="1" applyFill="1" applyBorder="1" applyAlignment="1" applyProtection="1">
      <alignment horizontal="left" vertical="center"/>
      <protection locked="0"/>
    </xf>
    <xf numFmtId="172" fontId="12" fillId="0" borderId="0" xfId="0" applyNumberFormat="1" applyFont="1" applyAlignment="1" applyProtection="1">
      <alignment horizontal="left" vertical="center"/>
      <protection locked="0"/>
    </xf>
    <xf numFmtId="172" fontId="4" fillId="0" borderId="0" xfId="0" applyNumberFormat="1" applyFont="1" applyAlignment="1" applyProtection="1">
      <alignment horizontal="left" vertical="center"/>
      <protection locked="0"/>
    </xf>
    <xf numFmtId="172" fontId="6" fillId="3" borderId="28" xfId="0" applyNumberFormat="1" applyFont="1" applyFill="1" applyBorder="1" applyAlignment="1" applyProtection="1">
      <alignment horizontal="left" vertical="center"/>
      <protection locked="0"/>
    </xf>
    <xf numFmtId="0" fontId="6" fillId="3" borderId="32" xfId="13" applyFont="1" applyFill="1" applyBorder="1" applyAlignment="1">
      <alignment horizontal="left"/>
    </xf>
    <xf numFmtId="0" fontId="6" fillId="3" borderId="33" xfId="13" applyFont="1" applyFill="1" applyBorder="1"/>
    <xf numFmtId="0" fontId="6" fillId="3" borderId="27" xfId="13" applyFont="1" applyFill="1" applyBorder="1"/>
    <xf numFmtId="0" fontId="12" fillId="0" borderId="0" xfId="13" applyFont="1" applyAlignment="1">
      <alignment horizontal="left"/>
    </xf>
    <xf numFmtId="0" fontId="4" fillId="0" borderId="0" xfId="13" applyFont="1" applyAlignment="1">
      <alignment horizontal="center"/>
    </xf>
    <xf numFmtId="4" fontId="4" fillId="0" borderId="0" xfId="13" applyNumberFormat="1" applyFont="1" applyAlignment="1">
      <alignment horizontal="center"/>
    </xf>
    <xf numFmtId="0" fontId="14" fillId="0" borderId="0" xfId="13" applyFont="1" applyAlignment="1">
      <alignment horizont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165" fontId="6" fillId="3" borderId="10" xfId="0" applyNumberFormat="1" applyFont="1" applyFill="1" applyBorder="1" applyAlignment="1">
      <alignment horizontal="left" vertical="center"/>
    </xf>
    <xf numFmtId="0" fontId="4" fillId="0" borderId="0" xfId="10" applyFont="1" applyAlignment="1">
      <alignment vertical="center" wrapText="1"/>
    </xf>
    <xf numFmtId="0" fontId="6" fillId="3" borderId="19" xfId="10" applyFont="1" applyFill="1" applyBorder="1"/>
    <xf numFmtId="0" fontId="6" fillId="5" borderId="1" xfId="10" applyFont="1" applyFill="1" applyBorder="1" applyAlignment="1">
      <alignment horizontal="center" vertical="center"/>
    </xf>
    <xf numFmtId="3" fontId="6" fillId="5" borderId="25" xfId="10" applyNumberFormat="1" applyFont="1" applyFill="1" applyBorder="1" applyAlignment="1">
      <alignment horizontal="center" vertical="center" wrapText="1"/>
    </xf>
    <xf numFmtId="3" fontId="6" fillId="5" borderId="26" xfId="10" applyNumberFormat="1" applyFont="1" applyFill="1" applyBorder="1" applyAlignment="1">
      <alignment horizontal="center" vertical="center" wrapText="1"/>
    </xf>
    <xf numFmtId="0" fontId="4" fillId="0" borderId="0" xfId="15" applyFont="1">
      <alignment vertical="center"/>
    </xf>
    <xf numFmtId="3" fontId="4" fillId="0" borderId="0" xfId="15" applyNumberFormat="1" applyFont="1">
      <alignment vertical="center"/>
    </xf>
    <xf numFmtId="0" fontId="15" fillId="0" borderId="0" xfId="15" applyFont="1">
      <alignment vertical="center"/>
    </xf>
    <xf numFmtId="0" fontId="16" fillId="0" borderId="0" xfId="15" applyFont="1" applyAlignment="1">
      <alignment vertical="center" wrapText="1"/>
    </xf>
    <xf numFmtId="0" fontId="6" fillId="0" borderId="0" xfId="15" applyFont="1" applyAlignment="1">
      <alignment horizontal="center" vertical="center"/>
    </xf>
    <xf numFmtId="0" fontId="6" fillId="3" borderId="48" xfId="15" applyFont="1" applyFill="1" applyBorder="1" applyAlignment="1">
      <alignment vertical="center" wrapText="1"/>
    </xf>
    <xf numFmtId="3" fontId="4" fillId="0" borderId="13" xfId="15" applyNumberFormat="1" applyFont="1" applyBorder="1" applyAlignment="1">
      <alignment horizontal="right" vertical="center"/>
    </xf>
    <xf numFmtId="3" fontId="4" fillId="0" borderId="0" xfId="15" applyNumberFormat="1" applyFont="1" applyAlignment="1">
      <alignment horizontal="right" vertical="center"/>
    </xf>
    <xf numFmtId="3" fontId="4" fillId="0" borderId="28" xfId="15" applyNumberFormat="1" applyFont="1" applyBorder="1" applyAlignment="1">
      <alignment horizontal="right" vertical="center"/>
    </xf>
    <xf numFmtId="3" fontId="4" fillId="0" borderId="21" xfId="15" applyNumberFormat="1" applyFont="1" applyBorder="1" applyAlignment="1">
      <alignment horizontal="right" vertical="center"/>
    </xf>
    <xf numFmtId="2" fontId="0" fillId="0" borderId="21" xfId="0" applyNumberFormat="1" applyBorder="1" applyAlignment="1">
      <alignment vertical="center"/>
    </xf>
    <xf numFmtId="0" fontId="6" fillId="3" borderId="49" xfId="15" applyFont="1" applyFill="1" applyBorder="1" applyAlignment="1">
      <alignment vertical="center" wrapText="1"/>
    </xf>
    <xf numFmtId="3" fontId="4" fillId="0" borderId="7" xfId="15" applyNumberFormat="1" applyFont="1" applyBorder="1" applyAlignment="1">
      <alignment horizontal="right" vertical="center"/>
    </xf>
    <xf numFmtId="3" fontId="4" fillId="0" borderId="30" xfId="15" applyNumberFormat="1" applyFont="1" applyBorder="1" applyAlignment="1">
      <alignment horizontal="right" vertical="center"/>
    </xf>
    <xf numFmtId="3" fontId="4" fillId="0" borderId="31" xfId="15" applyNumberFormat="1" applyFont="1" applyBorder="1" applyAlignment="1">
      <alignment horizontal="right" vertical="center"/>
    </xf>
    <xf numFmtId="2" fontId="0" fillId="0" borderId="31" xfId="0" applyNumberFormat="1" applyBorder="1" applyAlignment="1">
      <alignment vertical="center"/>
    </xf>
    <xf numFmtId="3" fontId="4" fillId="0" borderId="7" xfId="15" applyNumberFormat="1" applyFont="1" applyBorder="1" applyAlignment="1">
      <alignment horizontal="center" vertical="center"/>
    </xf>
    <xf numFmtId="3" fontId="4" fillId="0" borderId="30" xfId="15" applyNumberFormat="1" applyFont="1" applyBorder="1" applyAlignment="1">
      <alignment horizontal="center" vertical="center"/>
    </xf>
    <xf numFmtId="2" fontId="0" fillId="6" borderId="31" xfId="0" applyNumberFormat="1" applyFill="1" applyBorder="1" applyAlignment="1">
      <alignment vertical="center"/>
    </xf>
    <xf numFmtId="0" fontId="6" fillId="3" borderId="51" xfId="15" applyFont="1" applyFill="1" applyBorder="1" applyAlignment="1">
      <alignment vertical="center" wrapText="1"/>
    </xf>
    <xf numFmtId="3" fontId="4" fillId="0" borderId="10" xfId="15" applyNumberFormat="1" applyFont="1" applyBorder="1" applyAlignment="1">
      <alignment horizontal="center" vertical="center"/>
    </xf>
    <xf numFmtId="3" fontId="4" fillId="0" borderId="32" xfId="15" applyNumberFormat="1" applyFont="1" applyBorder="1" applyAlignment="1">
      <alignment horizontal="center" vertical="center"/>
    </xf>
    <xf numFmtId="3" fontId="4" fillId="0" borderId="22" xfId="15" applyNumberFormat="1" applyFont="1" applyBorder="1" applyAlignment="1">
      <alignment horizontal="right" vertical="center"/>
    </xf>
    <xf numFmtId="0" fontId="6" fillId="5" borderId="25" xfId="15" applyFont="1" applyFill="1" applyBorder="1" applyAlignment="1">
      <alignment horizontal="center" vertical="center"/>
    </xf>
    <xf numFmtId="0" fontId="6" fillId="5" borderId="26" xfId="15" applyFont="1" applyFill="1" applyBorder="1" applyAlignment="1">
      <alignment horizontal="center" vertical="center" wrapText="1"/>
    </xf>
    <xf numFmtId="0" fontId="6" fillId="5" borderId="25" xfId="15" applyFont="1" applyFill="1" applyBorder="1" applyAlignment="1">
      <alignment horizontal="center" vertical="center" wrapText="1"/>
    </xf>
    <xf numFmtId="0" fontId="6" fillId="5" borderId="1" xfId="15" applyFont="1" applyFill="1" applyBorder="1" applyAlignment="1">
      <alignment horizontal="center" vertical="center" wrapText="1"/>
    </xf>
    <xf numFmtId="165" fontId="4" fillId="0" borderId="0" xfId="5" applyNumberFormat="1" applyFont="1" applyAlignment="1">
      <alignment horizontal="right" vertical="center" wrapText="1"/>
    </xf>
    <xf numFmtId="165" fontId="4" fillId="0" borderId="28" xfId="5" applyNumberFormat="1" applyFont="1" applyBorder="1" applyAlignment="1">
      <alignment horizontal="right" vertical="center" wrapText="1"/>
    </xf>
    <xf numFmtId="165" fontId="4" fillId="0" borderId="30" xfId="5" applyNumberFormat="1" applyFont="1" applyBorder="1" applyAlignment="1">
      <alignment horizontal="right" vertical="center" wrapText="1"/>
    </xf>
    <xf numFmtId="9" fontId="4" fillId="0" borderId="4" xfId="3" applyFont="1" applyBorder="1" applyProtection="1"/>
    <xf numFmtId="0" fontId="6" fillId="3" borderId="1" xfId="5" applyFont="1" applyFill="1" applyBorder="1" applyAlignment="1">
      <alignment horizontal="left" vertical="center" wrapText="1"/>
    </xf>
    <xf numFmtId="0" fontId="4" fillId="0" borderId="78" xfId="5" applyFont="1" applyBorder="1" applyAlignment="1"/>
    <xf numFmtId="0" fontId="6" fillId="0" borderId="0" xfId="5" applyFont="1" applyAlignment="1"/>
    <xf numFmtId="0" fontId="6" fillId="3" borderId="58" xfId="5" applyFont="1" applyFill="1" applyBorder="1" applyAlignment="1">
      <alignment horizontal="right"/>
    </xf>
    <xf numFmtId="0" fontId="6" fillId="3" borderId="30" xfId="5" applyFont="1" applyFill="1" applyBorder="1" applyAlignment="1">
      <alignment horizontal="right"/>
    </xf>
    <xf numFmtId="0" fontId="6" fillId="3" borderId="32" xfId="5" applyFont="1" applyFill="1" applyBorder="1" applyAlignment="1">
      <alignment horizontal="right"/>
    </xf>
    <xf numFmtId="0" fontId="6" fillId="5" borderId="11" xfId="5" applyFont="1" applyFill="1" applyBorder="1" applyAlignment="1">
      <alignment horizontal="center" vertical="center" wrapText="1"/>
    </xf>
    <xf numFmtId="0" fontId="4" fillId="7" borderId="32" xfId="5" applyNumberFormat="1" applyFont="1" applyFill="1" applyBorder="1">
      <alignment vertical="center"/>
    </xf>
    <xf numFmtId="0" fontId="6" fillId="5" borderId="20" xfId="10" applyFont="1" applyFill="1" applyBorder="1" applyAlignment="1">
      <alignment horizontal="center" vertical="center" wrapText="1"/>
    </xf>
    <xf numFmtId="0" fontId="6" fillId="3" borderId="80" xfId="13" applyFont="1" applyFill="1" applyBorder="1" applyAlignment="1">
      <alignment horizontal="left" vertical="center"/>
    </xf>
    <xf numFmtId="0" fontId="6" fillId="3" borderId="39" xfId="13" applyFont="1" applyFill="1" applyBorder="1" applyAlignment="1">
      <alignment horizontal="center" vertical="center"/>
    </xf>
    <xf numFmtId="0" fontId="4" fillId="5" borderId="44" xfId="6" applyFont="1" applyFill="1" applyBorder="1" applyAlignment="1">
      <alignment vertical="top"/>
    </xf>
    <xf numFmtId="0" fontId="4" fillId="5" borderId="46" xfId="6" applyFont="1" applyFill="1" applyBorder="1" applyAlignment="1"/>
    <xf numFmtId="0" fontId="6" fillId="5" borderId="72" xfId="13" applyFont="1" applyFill="1" applyBorder="1" applyAlignment="1">
      <alignment horizontal="center" vertical="center"/>
    </xf>
    <xf numFmtId="0" fontId="6" fillId="5" borderId="73" xfId="13" applyFont="1" applyFill="1" applyBorder="1" applyAlignment="1">
      <alignment horizontal="center" vertical="center"/>
    </xf>
    <xf numFmtId="0" fontId="6" fillId="5" borderId="74" xfId="13" applyFont="1" applyFill="1" applyBorder="1" applyAlignment="1">
      <alignment horizontal="center" vertical="center"/>
    </xf>
    <xf numFmtId="0" fontId="6" fillId="5" borderId="75" xfId="13" applyFont="1" applyFill="1" applyBorder="1" applyAlignment="1">
      <alignment horizontal="center" vertical="center" wrapText="1"/>
    </xf>
    <xf numFmtId="0" fontId="6" fillId="5" borderId="76" xfId="13" applyFont="1" applyFill="1" applyBorder="1" applyAlignment="1">
      <alignment horizontal="center" vertical="center" wrapText="1"/>
    </xf>
    <xf numFmtId="0" fontId="4" fillId="5" borderId="25" xfId="11" applyFont="1" applyFill="1" applyBorder="1" applyAlignment="1">
      <alignment horizontal="center" vertical="center"/>
    </xf>
    <xf numFmtId="0" fontId="4" fillId="5" borderId="68" xfId="11" applyFont="1" applyFill="1" applyBorder="1" applyAlignment="1">
      <alignment horizontal="center" vertical="center"/>
    </xf>
    <xf numFmtId="0" fontId="6" fillId="3" borderId="25" xfId="13" applyFont="1" applyFill="1" applyBorder="1" applyAlignment="1">
      <alignment horizontal="left" vertical="top"/>
    </xf>
    <xf numFmtId="172" fontId="6" fillId="3" borderId="25" xfId="0" applyNumberFormat="1" applyFont="1" applyFill="1" applyBorder="1" applyAlignment="1" applyProtection="1">
      <alignment horizontal="left" vertical="center"/>
      <protection locked="0"/>
    </xf>
    <xf numFmtId="0" fontId="6" fillId="3" borderId="25" xfId="13" applyFont="1" applyFill="1" applyBorder="1" applyAlignment="1">
      <alignment horizontal="left" vertical="center"/>
    </xf>
    <xf numFmtId="0" fontId="6" fillId="3" borderId="57" xfId="10" applyFont="1" applyFill="1" applyBorder="1" applyAlignment="1">
      <alignment wrapText="1"/>
    </xf>
    <xf numFmtId="0" fontId="6" fillId="3" borderId="67" xfId="10" applyFont="1" applyFill="1" applyBorder="1" applyAlignment="1">
      <alignment wrapText="1"/>
    </xf>
    <xf numFmtId="165" fontId="4" fillId="0" borderId="32" xfId="5" applyNumberFormat="1" applyFont="1" applyBorder="1" applyAlignment="1">
      <alignment horizontal="right" vertical="center" wrapText="1"/>
    </xf>
    <xf numFmtId="10" fontId="4" fillId="0" borderId="0" xfId="7" applyNumberFormat="1" applyFont="1" applyBorder="1" applyAlignment="1">
      <alignment horizontal="center" vertical="center"/>
    </xf>
    <xf numFmtId="0" fontId="4" fillId="3" borderId="30" xfId="6" applyFont="1" applyFill="1" applyBorder="1" applyAlignment="1">
      <alignment horizontal="center" vertical="center"/>
    </xf>
    <xf numFmtId="0" fontId="4" fillId="3" borderId="32" xfId="6" applyFont="1" applyFill="1" applyBorder="1" applyAlignment="1">
      <alignment horizontal="center" vertical="center"/>
    </xf>
    <xf numFmtId="165" fontId="6" fillId="5" borderId="20" xfId="10" applyNumberFormat="1" applyFont="1" applyFill="1" applyBorder="1" applyAlignment="1">
      <alignment horizontal="center" vertical="center" wrapText="1"/>
    </xf>
    <xf numFmtId="0" fontId="6" fillId="5" borderId="68" xfId="1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6" applyFont="1" applyFill="1" applyBorder="1" applyAlignment="1">
      <alignment horizontal="center" vertical="center" wrapText="1"/>
    </xf>
    <xf numFmtId="0" fontId="6" fillId="5" borderId="44" xfId="6" applyFont="1" applyFill="1" applyBorder="1" applyAlignment="1">
      <alignment horizontal="center" vertical="center" wrapText="1"/>
    </xf>
    <xf numFmtId="0" fontId="6" fillId="5" borderId="28" xfId="5" applyFont="1" applyFill="1" applyBorder="1" applyAlignment="1">
      <alignment horizontal="center" vertical="center"/>
    </xf>
    <xf numFmtId="0" fontId="6" fillId="5" borderId="29" xfId="5" applyFont="1" applyFill="1" applyBorder="1" applyAlignment="1">
      <alignment horizontal="center" vertical="center"/>
    </xf>
    <xf numFmtId="0" fontId="6" fillId="5" borderId="21" xfId="5" applyFont="1" applyFill="1" applyBorder="1" applyAlignment="1">
      <alignment horizontal="center" vertical="center"/>
    </xf>
    <xf numFmtId="166" fontId="6" fillId="5" borderId="30" xfId="5" applyNumberFormat="1" applyFont="1" applyFill="1" applyBorder="1" applyAlignment="1">
      <alignment horizontal="center" vertical="center"/>
    </xf>
    <xf numFmtId="0" fontId="6" fillId="5" borderId="23" xfId="5" applyFont="1" applyFill="1" applyBorder="1" applyAlignment="1">
      <alignment horizontal="center" vertical="center"/>
    </xf>
    <xf numFmtId="0" fontId="6" fillId="5" borderId="31" xfId="5" applyFont="1" applyFill="1" applyBorder="1" applyAlignment="1">
      <alignment horizontal="center" vertical="center"/>
    </xf>
    <xf numFmtId="0" fontId="6" fillId="5" borderId="29" xfId="4" applyFont="1" applyFill="1" applyBorder="1" applyAlignment="1">
      <alignment horizontal="center" vertical="center"/>
    </xf>
    <xf numFmtId="3" fontId="6" fillId="5" borderId="28" xfId="8" applyNumberFormat="1" applyFont="1" applyFill="1" applyBorder="1" applyAlignment="1">
      <alignment horizontal="center" vertical="center" wrapText="1"/>
    </xf>
    <xf numFmtId="3" fontId="6" fillId="5" borderId="15" xfId="8" applyNumberFormat="1" applyFont="1" applyFill="1" applyBorder="1" applyAlignment="1">
      <alignment horizontal="center" vertical="center" wrapText="1"/>
    </xf>
    <xf numFmtId="3" fontId="6" fillId="5" borderId="13" xfId="8" applyNumberFormat="1" applyFont="1" applyFill="1" applyBorder="1" applyAlignment="1">
      <alignment horizontal="center" vertical="center" wrapText="1"/>
    </xf>
    <xf numFmtId="0" fontId="6" fillId="5" borderId="13" xfId="4" applyFont="1" applyFill="1" applyBorder="1" applyAlignment="1">
      <alignment horizontal="center" vertical="center"/>
    </xf>
    <xf numFmtId="0" fontId="6" fillId="5" borderId="14" xfId="5" applyFont="1" applyFill="1" applyBorder="1" applyAlignment="1">
      <alignment horizontal="center" vertical="center"/>
    </xf>
    <xf numFmtId="0" fontId="6" fillId="5" borderId="8" xfId="5" applyFont="1" applyFill="1" applyBorder="1" applyAlignment="1">
      <alignment horizontal="center" vertical="center"/>
    </xf>
    <xf numFmtId="0" fontId="6" fillId="8" borderId="1" xfId="5" applyFont="1" applyFill="1" applyBorder="1" applyAlignment="1">
      <alignment horizontal="center" vertical="center"/>
    </xf>
    <xf numFmtId="0" fontId="6" fillId="5" borderId="27" xfId="5" applyFont="1" applyFill="1" applyBorder="1" applyAlignment="1">
      <alignment horizontal="center" vertical="center"/>
    </xf>
    <xf numFmtId="0" fontId="6" fillId="5" borderId="26" xfId="5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3" fontId="6" fillId="3" borderId="45" xfId="0" applyNumberFormat="1" applyFont="1" applyFill="1" applyBorder="1" applyAlignment="1">
      <alignment horizontal="right" vertical="center" wrapText="1"/>
    </xf>
    <xf numFmtId="3" fontId="6" fillId="3" borderId="31" xfId="0" applyNumberFormat="1" applyFont="1" applyFill="1" applyBorder="1" applyAlignment="1">
      <alignment horizontal="right" vertical="center" wrapText="1"/>
    </xf>
    <xf numFmtId="0" fontId="6" fillId="3" borderId="22" xfId="0" applyFont="1" applyFill="1" applyBorder="1" applyAlignment="1">
      <alignment horizontal="right" vertical="center" wrapText="1"/>
    </xf>
    <xf numFmtId="3" fontId="6" fillId="3" borderId="21" xfId="0" applyNumberFormat="1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49" fontId="6" fillId="5" borderId="11" xfId="5" quotePrefix="1" applyNumberFormat="1" applyFont="1" applyFill="1" applyBorder="1" applyAlignment="1">
      <alignment horizontal="center" vertical="center"/>
    </xf>
    <xf numFmtId="49" fontId="6" fillId="5" borderId="33" xfId="5" applyNumberFormat="1" applyFont="1" applyFill="1" applyBorder="1" applyAlignment="1">
      <alignment horizontal="center" vertical="center"/>
    </xf>
    <xf numFmtId="49" fontId="6" fillId="5" borderId="22" xfId="5" applyNumberFormat="1" applyFont="1" applyFill="1" applyBorder="1" applyAlignment="1">
      <alignment horizontal="center" vertical="center"/>
    </xf>
    <xf numFmtId="0" fontId="9" fillId="0" borderId="0" xfId="6" applyFont="1">
      <alignment vertical="center"/>
    </xf>
    <xf numFmtId="3" fontId="4" fillId="2" borderId="32" xfId="8" applyNumberFormat="1" applyFont="1" applyFill="1" applyBorder="1" applyAlignment="1">
      <alignment horizontal="right"/>
    </xf>
    <xf numFmtId="3" fontId="4" fillId="2" borderId="12" xfId="8" applyNumberFormat="1" applyFont="1" applyFill="1" applyBorder="1" applyAlignment="1">
      <alignment horizontal="right"/>
    </xf>
    <xf numFmtId="4" fontId="4" fillId="0" borderId="10" xfId="8" applyNumberFormat="1" applyFont="1" applyBorder="1" applyAlignment="1">
      <alignment horizontal="right" wrapText="1"/>
    </xf>
    <xf numFmtId="3" fontId="4" fillId="2" borderId="9" xfId="6" applyNumberFormat="1" applyFont="1" applyFill="1" applyBorder="1">
      <alignment vertical="center"/>
    </xf>
    <xf numFmtId="4" fontId="4" fillId="2" borderId="26" xfId="7" applyNumberFormat="1" applyFont="1" applyFill="1" applyBorder="1" applyAlignment="1">
      <alignment horizontal="center" vertical="center"/>
    </xf>
    <xf numFmtId="6" fontId="4" fillId="0" borderId="13" xfId="0" applyNumberFormat="1" applyFont="1" applyBorder="1" applyAlignment="1">
      <alignment horizontal="right" vertical="center"/>
    </xf>
    <xf numFmtId="6" fontId="4" fillId="2" borderId="28" xfId="0" applyNumberFormat="1" applyFont="1" applyFill="1" applyBorder="1" applyAlignment="1">
      <alignment horizontal="right" vertical="center"/>
    </xf>
    <xf numFmtId="6" fontId="4" fillId="2" borderId="29" xfId="0" applyNumberFormat="1" applyFont="1" applyFill="1" applyBorder="1" applyAlignment="1">
      <alignment horizontal="right" vertical="center"/>
    </xf>
    <xf numFmtId="6" fontId="4" fillId="2" borderId="21" xfId="0" applyNumberFormat="1" applyFont="1" applyFill="1" applyBorder="1" applyAlignment="1">
      <alignment horizontal="right" vertical="center"/>
    </xf>
    <xf numFmtId="6" fontId="4" fillId="0" borderId="19" xfId="0" applyNumberFormat="1" applyFont="1" applyBorder="1" applyAlignment="1">
      <alignment horizontal="right" vertical="center"/>
    </xf>
    <xf numFmtId="6" fontId="4" fillId="2" borderId="32" xfId="0" applyNumberFormat="1" applyFont="1" applyFill="1" applyBorder="1" applyAlignment="1">
      <alignment horizontal="right" vertical="center"/>
    </xf>
    <xf numFmtId="6" fontId="4" fillId="2" borderId="33" xfId="0" applyNumberFormat="1" applyFont="1" applyFill="1" applyBorder="1" applyAlignment="1">
      <alignment horizontal="right" vertical="center"/>
    </xf>
    <xf numFmtId="6" fontId="4" fillId="2" borderId="22" xfId="0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29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2" borderId="38" xfId="0" applyNumberFormat="1" applyFont="1" applyFill="1" applyBorder="1" applyAlignment="1">
      <alignment horizontal="right" vertical="center"/>
    </xf>
    <xf numFmtId="3" fontId="4" fillId="2" borderId="39" xfId="0" applyNumberFormat="1" applyFont="1" applyFill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3" fontId="4" fillId="0" borderId="14" xfId="0" quotePrefix="1" applyNumberFormat="1" applyFont="1" applyBorder="1" applyAlignment="1">
      <alignment horizontal="right" vertical="center"/>
    </xf>
    <xf numFmtId="3" fontId="4" fillId="0" borderId="29" xfId="0" quotePrefix="1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right" vertical="center"/>
    </xf>
    <xf numFmtId="3" fontId="4" fillId="2" borderId="23" xfId="0" applyNumberFormat="1" applyFont="1" applyFill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4" fillId="0" borderId="11" xfId="0" quotePrefix="1" applyNumberFormat="1" applyFont="1" applyBorder="1" applyAlignment="1">
      <alignment horizontal="right" vertical="center"/>
    </xf>
    <xf numFmtId="3" fontId="4" fillId="2" borderId="33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4" fontId="4" fillId="2" borderId="5" xfId="6" applyNumberFormat="1" applyFont="1" applyFill="1" applyBorder="1" applyAlignment="1">
      <alignment horizontal="right" vertical="center"/>
    </xf>
    <xf numFmtId="4" fontId="4" fillId="2" borderId="41" xfId="6" quotePrefix="1" applyNumberFormat="1" applyFont="1" applyFill="1" applyBorder="1" applyAlignment="1">
      <alignment horizontal="right" vertical="center"/>
    </xf>
    <xf numFmtId="4" fontId="4" fillId="2" borderId="6" xfId="6" quotePrefix="1" applyNumberFormat="1" applyFont="1" applyFill="1" applyBorder="1" applyAlignment="1">
      <alignment horizontal="right" vertical="center"/>
    </xf>
    <xf numFmtId="4" fontId="4" fillId="6" borderId="4" xfId="6" applyNumberFormat="1" applyFont="1" applyFill="1" applyBorder="1" applyAlignment="1">
      <alignment horizontal="right" vertical="center"/>
    </xf>
    <xf numFmtId="4" fontId="4" fillId="2" borderId="8" xfId="6" applyNumberFormat="1" applyFont="1" applyFill="1" applyBorder="1" applyAlignment="1">
      <alignment horizontal="right" vertical="center"/>
    </xf>
    <xf numFmtId="4" fontId="4" fillId="2" borderId="23" xfId="6" quotePrefix="1" applyNumberFormat="1" applyFont="1" applyFill="1" applyBorder="1" applyAlignment="1">
      <alignment horizontal="right" vertical="center"/>
    </xf>
    <xf numFmtId="4" fontId="4" fillId="2" borderId="9" xfId="6" quotePrefix="1" applyNumberFormat="1" applyFont="1" applyFill="1" applyBorder="1" applyAlignment="1">
      <alignment horizontal="right" vertical="center"/>
    </xf>
    <xf numFmtId="4" fontId="4" fillId="6" borderId="7" xfId="6" applyNumberFormat="1" applyFont="1" applyFill="1" applyBorder="1" applyAlignment="1">
      <alignment horizontal="right" vertical="center"/>
    </xf>
    <xf numFmtId="4" fontId="4" fillId="2" borderId="23" xfId="6" applyNumberFormat="1" applyFont="1" applyFill="1" applyBorder="1" applyAlignment="1">
      <alignment horizontal="right" vertical="center"/>
    </xf>
    <xf numFmtId="4" fontId="4" fillId="2" borderId="8" xfId="6" quotePrefix="1" applyNumberFormat="1" applyFont="1" applyFill="1" applyBorder="1" applyAlignment="1">
      <alignment horizontal="right" vertical="center"/>
    </xf>
    <xf numFmtId="4" fontId="4" fillId="2" borderId="38" xfId="6" applyNumberFormat="1" applyFont="1" applyFill="1" applyBorder="1" applyAlignment="1">
      <alignment horizontal="right" vertical="center"/>
    </xf>
    <xf numFmtId="4" fontId="4" fillId="2" borderId="39" xfId="6" applyNumberFormat="1" applyFont="1" applyFill="1" applyBorder="1" applyAlignment="1">
      <alignment horizontal="right" vertical="center"/>
    </xf>
    <xf numFmtId="4" fontId="4" fillId="2" borderId="39" xfId="6" quotePrefix="1" applyNumberFormat="1" applyFont="1" applyFill="1" applyBorder="1" applyAlignment="1">
      <alignment horizontal="right" vertical="center"/>
    </xf>
    <xf numFmtId="4" fontId="4" fillId="0" borderId="20" xfId="6" applyNumberFormat="1" applyFont="1" applyBorder="1" applyAlignment="1">
      <alignment horizontal="right" vertical="center"/>
    </xf>
    <xf numFmtId="4" fontId="4" fillId="0" borderId="27" xfId="6" applyNumberFormat="1" applyFont="1" applyBorder="1" applyAlignment="1">
      <alignment horizontal="right" vertical="center"/>
    </xf>
    <xf numFmtId="4" fontId="4" fillId="0" borderId="3" xfId="6" applyNumberFormat="1" applyFont="1" applyBorder="1" applyAlignment="1">
      <alignment horizontal="right" vertical="center"/>
    </xf>
    <xf numFmtId="4" fontId="4" fillId="0" borderId="1" xfId="6" applyNumberFormat="1" applyFont="1" applyBorder="1" applyAlignment="1">
      <alignment horizontal="right" vertical="center"/>
    </xf>
    <xf numFmtId="4" fontId="4" fillId="0" borderId="5" xfId="6" applyNumberFormat="1" applyFont="1" applyBorder="1" applyAlignment="1">
      <alignment horizontal="right" vertical="center"/>
    </xf>
    <xf numFmtId="4" fontId="4" fillId="7" borderId="4" xfId="6" applyNumberFormat="1" applyFont="1" applyFill="1" applyBorder="1" applyAlignment="1">
      <alignment horizontal="right" vertical="center"/>
    </xf>
    <xf numFmtId="4" fontId="4" fillId="0" borderId="11" xfId="6" applyNumberFormat="1" applyFont="1" applyBorder="1" applyAlignment="1">
      <alignment horizontal="right" vertical="center"/>
    </xf>
    <xf numFmtId="4" fontId="4" fillId="7" borderId="10" xfId="6" applyNumberFormat="1" applyFont="1" applyFill="1" applyBorder="1" applyAlignment="1">
      <alignment horizontal="right" vertical="center"/>
    </xf>
    <xf numFmtId="4" fontId="4" fillId="2" borderId="41" xfId="6" applyNumberFormat="1" applyFont="1" applyFill="1" applyBorder="1" applyAlignment="1">
      <alignment horizontal="right" vertical="center"/>
    </xf>
    <xf numFmtId="4" fontId="4" fillId="2" borderId="6" xfId="6" applyNumberFormat="1" applyFont="1" applyFill="1" applyBorder="1" applyAlignment="1">
      <alignment horizontal="right" vertical="center"/>
    </xf>
    <xf numFmtId="4" fontId="4" fillId="0" borderId="4" xfId="6" applyNumberFormat="1" applyFont="1" applyBorder="1" applyAlignment="1">
      <alignment horizontal="right" vertical="center"/>
    </xf>
    <xf numFmtId="4" fontId="4" fillId="2" borderId="9" xfId="6" applyNumberFormat="1" applyFont="1" applyFill="1" applyBorder="1" applyAlignment="1">
      <alignment horizontal="right" vertical="center"/>
    </xf>
    <xf numFmtId="4" fontId="4" fillId="0" borderId="7" xfId="6" applyNumberFormat="1" applyFont="1" applyBorder="1" applyAlignment="1">
      <alignment horizontal="right" vertical="center"/>
    </xf>
    <xf numFmtId="4" fontId="4" fillId="2" borderId="8" xfId="7" applyNumberFormat="1" applyFont="1" applyFill="1" applyBorder="1" applyAlignment="1">
      <alignment horizontal="right" vertical="center"/>
    </xf>
    <xf numFmtId="4" fontId="4" fillId="2" borderId="0" xfId="6" applyNumberFormat="1" applyFont="1" applyFill="1" applyAlignment="1">
      <alignment horizontal="right" vertical="center"/>
    </xf>
    <xf numFmtId="4" fontId="4" fillId="7" borderId="19" xfId="6" applyNumberFormat="1" applyFont="1" applyFill="1" applyBorder="1" applyAlignment="1">
      <alignment horizontal="right" vertical="center"/>
    </xf>
    <xf numFmtId="4" fontId="4" fillId="7" borderId="42" xfId="6" applyNumberFormat="1" applyFont="1" applyFill="1" applyBorder="1" applyAlignment="1">
      <alignment horizontal="right" vertical="center"/>
    </xf>
    <xf numFmtId="4" fontId="4" fillId="0" borderId="23" xfId="6" applyNumberFormat="1" applyFont="1" applyBorder="1" applyAlignment="1">
      <alignment horizontal="right" vertical="center"/>
    </xf>
    <xf numFmtId="4" fontId="4" fillId="2" borderId="43" xfId="6" applyNumberFormat="1" applyFont="1" applyFill="1" applyBorder="1" applyAlignment="1">
      <alignment horizontal="right" vertical="center"/>
    </xf>
    <xf numFmtId="4" fontId="4" fillId="0" borderId="16" xfId="6" applyNumberFormat="1" applyFont="1" applyBorder="1" applyAlignment="1">
      <alignment horizontal="right" vertical="center"/>
    </xf>
    <xf numFmtId="4" fontId="4" fillId="0" borderId="77" xfId="6" applyNumberFormat="1" applyFont="1" applyBorder="1" applyAlignment="1">
      <alignment horizontal="right" vertical="center"/>
    </xf>
    <xf numFmtId="4" fontId="4" fillId="0" borderId="17" xfId="6" applyNumberFormat="1" applyFont="1" applyBorder="1" applyAlignment="1">
      <alignment horizontal="right" vertical="center"/>
    </xf>
    <xf numFmtId="4" fontId="4" fillId="0" borderId="6" xfId="6" applyNumberFormat="1" applyFont="1" applyBorder="1" applyAlignment="1">
      <alignment horizontal="right" vertical="center"/>
    </xf>
    <xf numFmtId="4" fontId="4" fillId="0" borderId="12" xfId="6" applyNumberFormat="1" applyFont="1" applyBorder="1" applyAlignment="1">
      <alignment horizontal="right" vertical="center"/>
    </xf>
    <xf numFmtId="4" fontId="4" fillId="0" borderId="41" xfId="6" applyNumberFormat="1" applyFont="1" applyBorder="1" applyAlignment="1">
      <alignment horizontal="right" vertical="center"/>
    </xf>
    <xf numFmtId="4" fontId="4" fillId="0" borderId="33" xfId="6" applyNumberFormat="1" applyFont="1" applyBorder="1" applyAlignment="1">
      <alignment horizontal="right" vertical="center"/>
    </xf>
    <xf numFmtId="3" fontId="4" fillId="2" borderId="31" xfId="6" applyNumberFormat="1" applyFont="1" applyFill="1" applyBorder="1" applyAlignment="1">
      <alignment horizontal="right" vertical="center"/>
    </xf>
    <xf numFmtId="165" fontId="4" fillId="0" borderId="8" xfId="6" applyNumberFormat="1" applyFont="1" applyBorder="1" applyAlignment="1">
      <alignment horizontal="right" vertical="center"/>
    </xf>
    <xf numFmtId="165" fontId="4" fillId="0" borderId="23" xfId="6" applyNumberFormat="1" applyFont="1" applyBorder="1" applyAlignment="1">
      <alignment horizontal="right" vertical="center"/>
    </xf>
    <xf numFmtId="165" fontId="4" fillId="0" borderId="31" xfId="6" applyNumberFormat="1" applyFont="1" applyBorder="1" applyAlignment="1">
      <alignment horizontal="right" vertical="center"/>
    </xf>
    <xf numFmtId="3" fontId="4" fillId="0" borderId="23" xfId="6" applyNumberFormat="1" applyFont="1" applyBorder="1" applyAlignment="1">
      <alignment horizontal="right" vertical="center"/>
    </xf>
    <xf numFmtId="0" fontId="4" fillId="0" borderId="0" xfId="6" applyFont="1" applyAlignment="1">
      <alignment horizontal="right"/>
    </xf>
    <xf numFmtId="165" fontId="6" fillId="4" borderId="4" xfId="5" applyNumberFormat="1" applyFont="1" applyFill="1" applyBorder="1" applyAlignment="1">
      <alignment horizontal="right" vertical="center"/>
    </xf>
    <xf numFmtId="165" fontId="6" fillId="4" borderId="7" xfId="5" applyNumberFormat="1" applyFont="1" applyFill="1" applyBorder="1" applyAlignment="1">
      <alignment horizontal="right" vertical="center"/>
    </xf>
    <xf numFmtId="165" fontId="6" fillId="4" borderId="10" xfId="5" applyNumberFormat="1" applyFont="1" applyFill="1" applyBorder="1" applyAlignment="1">
      <alignment horizontal="right" vertical="center"/>
    </xf>
    <xf numFmtId="165" fontId="4" fillId="0" borderId="0" xfId="0" applyNumberFormat="1" applyFont="1"/>
    <xf numFmtId="165" fontId="6" fillId="4" borderId="13" xfId="5" applyNumberFormat="1" applyFont="1" applyFill="1" applyBorder="1" applyAlignment="1">
      <alignment horizontal="right" vertical="center"/>
    </xf>
    <xf numFmtId="165" fontId="4" fillId="0" borderId="0" xfId="4" applyNumberFormat="1" applyFont="1">
      <alignment vertical="center"/>
    </xf>
    <xf numFmtId="165" fontId="6" fillId="4" borderId="1" xfId="5" applyNumberFormat="1" applyFont="1" applyFill="1" applyBorder="1" applyAlignment="1">
      <alignment horizontal="right" vertical="center"/>
    </xf>
    <xf numFmtId="165" fontId="6" fillId="2" borderId="10" xfId="5" applyNumberFormat="1" applyFont="1" applyFill="1" applyBorder="1" applyAlignment="1">
      <alignment horizontal="right" vertical="center"/>
    </xf>
    <xf numFmtId="0" fontId="6" fillId="3" borderId="32" xfId="10" applyFont="1" applyFill="1" applyBorder="1" applyAlignment="1">
      <alignment vertical="center" wrapText="1"/>
    </xf>
    <xf numFmtId="0" fontId="6" fillId="3" borderId="28" xfId="10" applyFont="1" applyFill="1" applyBorder="1" applyAlignment="1">
      <alignment vertical="center" wrapText="1"/>
    </xf>
    <xf numFmtId="0" fontId="6" fillId="3" borderId="21" xfId="10" applyFont="1" applyFill="1" applyBorder="1" applyAlignment="1">
      <alignment vertical="center" wrapText="1"/>
    </xf>
    <xf numFmtId="4" fontId="4" fillId="0" borderId="5" xfId="10" applyNumberFormat="1" applyFont="1" applyBorder="1" applyAlignment="1">
      <alignment vertical="center"/>
    </xf>
    <xf numFmtId="0" fontId="4" fillId="0" borderId="59" xfId="10" applyFont="1" applyBorder="1" applyAlignment="1">
      <alignment vertical="center"/>
    </xf>
    <xf numFmtId="3" fontId="4" fillId="2" borderId="45" xfId="10" applyNumberFormat="1" applyFont="1" applyFill="1" applyBorder="1" applyAlignment="1">
      <alignment vertical="center"/>
    </xf>
    <xf numFmtId="0" fontId="6" fillId="3" borderId="30" xfId="10" applyFont="1" applyFill="1" applyBorder="1" applyAlignment="1">
      <alignment vertical="center" wrapText="1"/>
    </xf>
    <xf numFmtId="0" fontId="6" fillId="3" borderId="31" xfId="10" applyFont="1" applyFill="1" applyBorder="1" applyAlignment="1">
      <alignment vertical="center" wrapText="1"/>
    </xf>
    <xf numFmtId="4" fontId="4" fillId="0" borderId="8" xfId="10" applyNumberFormat="1" applyFont="1" applyBorder="1" applyAlignment="1">
      <alignment vertical="center"/>
    </xf>
    <xf numFmtId="3" fontId="4" fillId="2" borderId="31" xfId="10" applyNumberFormat="1" applyFont="1" applyFill="1" applyBorder="1" applyAlignment="1">
      <alignment vertical="center"/>
    </xf>
    <xf numFmtId="0" fontId="6" fillId="3" borderId="22" xfId="10" applyFont="1" applyFill="1" applyBorder="1" applyAlignment="1">
      <alignment vertical="center" wrapText="1"/>
    </xf>
    <xf numFmtId="4" fontId="4" fillId="0" borderId="11" xfId="10" applyNumberFormat="1" applyFont="1" applyBorder="1" applyAlignment="1">
      <alignment vertical="center"/>
    </xf>
    <xf numFmtId="3" fontId="4" fillId="2" borderId="22" xfId="10" applyNumberFormat="1" applyFont="1" applyFill="1" applyBorder="1" applyAlignment="1">
      <alignment vertical="center"/>
    </xf>
    <xf numFmtId="165" fontId="6" fillId="3" borderId="21" xfId="10" applyNumberFormat="1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165" fontId="6" fillId="3" borderId="31" xfId="10" applyNumberFormat="1" applyFont="1" applyFill="1" applyBorder="1" applyAlignment="1">
      <alignment vertical="center"/>
    </xf>
    <xf numFmtId="0" fontId="4" fillId="0" borderId="31" xfId="10" applyFont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4" fillId="0" borderId="22" xfId="10" applyFont="1" applyBorder="1" applyAlignment="1">
      <alignment vertical="center"/>
    </xf>
    <xf numFmtId="171" fontId="4" fillId="0" borderId="5" xfId="10" applyNumberFormat="1" applyFont="1" applyBorder="1" applyAlignment="1">
      <alignment vertical="center"/>
    </xf>
    <xf numFmtId="171" fontId="4" fillId="2" borderId="41" xfId="10" applyNumberFormat="1" applyFont="1" applyFill="1" applyBorder="1" applyAlignment="1">
      <alignment vertical="center"/>
    </xf>
    <xf numFmtId="171" fontId="4" fillId="0" borderId="41" xfId="10" applyNumberFormat="1" applyFont="1" applyBorder="1" applyAlignment="1">
      <alignment vertical="center"/>
    </xf>
    <xf numFmtId="171" fontId="4" fillId="0" borderId="6" xfId="10" applyNumberFormat="1" applyFont="1" applyBorder="1" applyAlignment="1">
      <alignment vertical="center"/>
    </xf>
    <xf numFmtId="171" fontId="4" fillId="0" borderId="8" xfId="10" applyNumberFormat="1" applyFont="1" applyBorder="1" applyAlignment="1">
      <alignment vertical="center"/>
    </xf>
    <xf numFmtId="171" fontId="4" fillId="2" borderId="23" xfId="10" applyNumberFormat="1" applyFont="1" applyFill="1" applyBorder="1" applyAlignment="1">
      <alignment vertical="center"/>
    </xf>
    <xf numFmtId="171" fontId="4" fillId="0" borderId="23" xfId="10" applyNumberFormat="1" applyFont="1" applyBorder="1" applyAlignment="1">
      <alignment vertical="center"/>
    </xf>
    <xf numFmtId="171" fontId="4" fillId="0" borderId="9" xfId="10" applyNumberFormat="1" applyFont="1" applyBorder="1" applyAlignment="1">
      <alignment vertical="center"/>
    </xf>
    <xf numFmtId="171" fontId="4" fillId="0" borderId="11" xfId="10" applyNumberFormat="1" applyFont="1" applyBorder="1" applyAlignment="1">
      <alignment vertical="center"/>
    </xf>
    <xf numFmtId="171" fontId="4" fillId="0" borderId="33" xfId="10" applyNumberFormat="1" applyFont="1" applyBorder="1" applyAlignment="1">
      <alignment vertical="center"/>
    </xf>
    <xf numFmtId="171" fontId="4" fillId="0" borderId="12" xfId="10" applyNumberFormat="1" applyFont="1" applyBorder="1" applyAlignment="1">
      <alignment vertical="center"/>
    </xf>
    <xf numFmtId="171" fontId="4" fillId="2" borderId="21" xfId="10" applyNumberFormat="1" applyFont="1" applyFill="1" applyBorder="1" applyAlignment="1">
      <alignment vertical="center"/>
    </xf>
    <xf numFmtId="171" fontId="4" fillId="2" borderId="31" xfId="10" applyNumberFormat="1" applyFont="1" applyFill="1" applyBorder="1" applyAlignment="1">
      <alignment vertical="center"/>
    </xf>
    <xf numFmtId="171" fontId="4" fillId="2" borderId="22" xfId="10" applyNumberFormat="1" applyFont="1" applyFill="1" applyBorder="1" applyAlignment="1">
      <alignment vertical="center"/>
    </xf>
    <xf numFmtId="171" fontId="4" fillId="2" borderId="67" xfId="10" applyNumberFormat="1" applyFont="1" applyFill="1" applyBorder="1"/>
    <xf numFmtId="165" fontId="6" fillId="7" borderId="1" xfId="11" applyNumberFormat="1" applyFont="1" applyFill="1" applyBorder="1" applyAlignment="1">
      <alignment horizontal="right" vertical="center"/>
    </xf>
    <xf numFmtId="165" fontId="6" fillId="7" borderId="19" xfId="11" applyNumberFormat="1" applyFont="1" applyFill="1" applyBorder="1" applyAlignment="1">
      <alignment horizontal="right" vertical="center"/>
    </xf>
    <xf numFmtId="167" fontId="4" fillId="2" borderId="35" xfId="11" applyNumberFormat="1" applyFont="1" applyFill="1" applyBorder="1" applyAlignment="1">
      <alignment horizontal="right" vertical="center"/>
    </xf>
    <xf numFmtId="167" fontId="4" fillId="2" borderId="36" xfId="11" applyNumberFormat="1" applyFont="1" applyFill="1" applyBorder="1" applyAlignment="1">
      <alignment horizontal="right" vertical="center"/>
    </xf>
    <xf numFmtId="167" fontId="4" fillId="0" borderId="36" xfId="11" applyNumberFormat="1" applyFont="1" applyBorder="1" applyAlignment="1">
      <alignment horizontal="right" vertical="center"/>
    </xf>
    <xf numFmtId="167" fontId="4" fillId="2" borderId="70" xfId="11" applyNumberFormat="1" applyFont="1" applyFill="1" applyBorder="1" applyAlignment="1">
      <alignment horizontal="right" vertical="center"/>
    </xf>
    <xf numFmtId="167" fontId="6" fillId="7" borderId="68" xfId="11" applyNumberFormat="1" applyFont="1" applyFill="1" applyBorder="1" applyAlignment="1">
      <alignment horizontal="right" vertical="center"/>
    </xf>
    <xf numFmtId="3" fontId="4" fillId="0" borderId="68" xfId="11" applyNumberFormat="1" applyFont="1" applyBorder="1" applyAlignment="1">
      <alignment horizontal="right" vertical="center"/>
    </xf>
    <xf numFmtId="167" fontId="4" fillId="0" borderId="34" xfId="11" applyNumberFormat="1" applyFont="1" applyBorder="1" applyAlignment="1">
      <alignment horizontal="right" vertical="center"/>
    </xf>
    <xf numFmtId="167" fontId="4" fillId="2" borderId="37" xfId="11" applyNumberFormat="1" applyFont="1" applyFill="1" applyBorder="1" applyAlignment="1">
      <alignment horizontal="right" vertical="center"/>
    </xf>
    <xf numFmtId="167" fontId="4" fillId="0" borderId="35" xfId="0" applyNumberFormat="1" applyFont="1" applyBorder="1" applyAlignment="1">
      <alignment horizontal="right" vertical="center"/>
    </xf>
    <xf numFmtId="167" fontId="4" fillId="2" borderId="36" xfId="0" applyNumberFormat="1" applyFont="1" applyFill="1" applyBorder="1" applyAlignment="1">
      <alignment horizontal="right" vertical="center"/>
    </xf>
    <xf numFmtId="167" fontId="4" fillId="0" borderId="36" xfId="0" applyNumberFormat="1" applyFont="1" applyBorder="1" applyAlignment="1">
      <alignment horizontal="right" vertical="center"/>
    </xf>
    <xf numFmtId="167" fontId="4" fillId="2" borderId="70" xfId="0" applyNumberFormat="1" applyFont="1" applyFill="1" applyBorder="1" applyAlignment="1">
      <alignment horizontal="right" vertical="center"/>
    </xf>
    <xf numFmtId="167" fontId="6" fillId="7" borderId="68" xfId="0" applyNumberFormat="1" applyFont="1" applyFill="1" applyBorder="1" applyAlignment="1">
      <alignment horizontal="right" vertical="center"/>
    </xf>
    <xf numFmtId="170" fontId="4" fillId="2" borderId="68" xfId="2" applyNumberFormat="1" applyFont="1" applyFill="1" applyBorder="1" applyAlignment="1">
      <alignment horizontal="right" vertical="center"/>
    </xf>
    <xf numFmtId="167" fontId="4" fillId="2" borderId="1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1" fontId="4" fillId="2" borderId="7" xfId="0" applyNumberFormat="1" applyFont="1" applyFill="1" applyBorder="1" applyAlignment="1">
      <alignment horizontal="right" vertical="center"/>
    </xf>
    <xf numFmtId="9" fontId="4" fillId="2" borderId="7" xfId="3" applyFont="1" applyFill="1" applyBorder="1" applyAlignment="1" applyProtection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170" fontId="6" fillId="0" borderId="34" xfId="0" applyNumberFormat="1" applyFont="1" applyBorder="1" applyAlignment="1">
      <alignment horizontal="right" vertical="center"/>
    </xf>
    <xf numFmtId="170" fontId="4" fillId="0" borderId="36" xfId="0" applyNumberFormat="1" applyFont="1" applyBorder="1" applyAlignment="1">
      <alignment horizontal="right" vertical="center"/>
    </xf>
    <xf numFmtId="170" fontId="6" fillId="0" borderId="37" xfId="0" applyNumberFormat="1" applyFont="1" applyBorder="1" applyAlignment="1">
      <alignment horizontal="right" vertical="center"/>
    </xf>
    <xf numFmtId="9" fontId="4" fillId="2" borderId="45" xfId="3" applyFont="1" applyFill="1" applyBorder="1" applyAlignment="1" applyProtection="1">
      <alignment horizontal="right" vertical="center"/>
    </xf>
    <xf numFmtId="9" fontId="4" fillId="2" borderId="31" xfId="3" applyFont="1" applyFill="1" applyBorder="1" applyAlignment="1" applyProtection="1">
      <alignment horizontal="right" vertical="center"/>
    </xf>
    <xf numFmtId="9" fontId="4" fillId="2" borderId="22" xfId="3" applyFont="1" applyFill="1" applyBorder="1" applyAlignment="1" applyProtection="1">
      <alignment horizontal="right" vertical="center"/>
    </xf>
    <xf numFmtId="165" fontId="4" fillId="2" borderId="71" xfId="11" applyNumberFormat="1" applyFont="1" applyFill="1" applyBorder="1" applyAlignment="1">
      <alignment horizontal="right" vertical="center"/>
    </xf>
    <xf numFmtId="9" fontId="4" fillId="0" borderId="21" xfId="3" applyFont="1" applyFill="1" applyBorder="1" applyAlignment="1" applyProtection="1">
      <alignment horizontal="right" vertical="center"/>
    </xf>
    <xf numFmtId="9" fontId="4" fillId="0" borderId="31" xfId="3" applyFont="1" applyFill="1" applyBorder="1" applyAlignment="1" applyProtection="1">
      <alignment horizontal="right" vertical="center"/>
    </xf>
    <xf numFmtId="9" fontId="4" fillId="0" borderId="22" xfId="3" applyFont="1" applyFill="1" applyBorder="1" applyAlignment="1" applyProtection="1">
      <alignment horizontal="right" vertical="center"/>
    </xf>
    <xf numFmtId="170" fontId="4" fillId="0" borderId="29" xfId="0" applyNumberFormat="1" applyFont="1" applyBorder="1" applyAlignment="1">
      <alignment horizontal="right" vertical="center"/>
    </xf>
    <xf numFmtId="170" fontId="4" fillId="0" borderId="23" xfId="0" applyNumberFormat="1" applyFont="1" applyBorder="1" applyAlignment="1">
      <alignment horizontal="right" vertical="center"/>
    </xf>
    <xf numFmtId="170" fontId="4" fillId="0" borderId="33" xfId="0" applyNumberFormat="1" applyFont="1" applyBorder="1" applyAlignment="1">
      <alignment horizontal="right" vertical="center"/>
    </xf>
    <xf numFmtId="43" fontId="4" fillId="0" borderId="23" xfId="1" applyFont="1" applyBorder="1" applyAlignment="1">
      <alignment horizontal="right" vertical="center"/>
    </xf>
    <xf numFmtId="43" fontId="4" fillId="0" borderId="41" xfId="1" applyFont="1" applyBorder="1" applyAlignment="1">
      <alignment horizontal="right" vertical="center"/>
    </xf>
    <xf numFmtId="170" fontId="4" fillId="0" borderId="41" xfId="0" applyNumberFormat="1" applyFont="1" applyBorder="1" applyAlignment="1">
      <alignment horizontal="right" vertical="center"/>
    </xf>
    <xf numFmtId="43" fontId="4" fillId="0" borderId="33" xfId="1" applyFont="1" applyBorder="1" applyAlignment="1">
      <alignment horizontal="right" vertical="center"/>
    </xf>
    <xf numFmtId="170" fontId="4" fillId="0" borderId="14" xfId="0" applyNumberFormat="1" applyFont="1" applyBorder="1" applyAlignment="1">
      <alignment horizontal="right" vertical="center"/>
    </xf>
    <xf numFmtId="170" fontId="4" fillId="0" borderId="8" xfId="0" applyNumberFormat="1" applyFont="1" applyBorder="1" applyAlignment="1">
      <alignment horizontal="right" vertical="center"/>
    </xf>
    <xf numFmtId="170" fontId="4" fillId="0" borderId="11" xfId="0" applyNumberFormat="1" applyFont="1" applyBorder="1" applyAlignment="1">
      <alignment horizontal="right" vertical="center"/>
    </xf>
    <xf numFmtId="167" fontId="6" fillId="7" borderId="37" xfId="11" applyNumberFormat="1" applyFont="1" applyFill="1" applyBorder="1" applyAlignment="1">
      <alignment horizontal="right" vertical="center"/>
    </xf>
    <xf numFmtId="165" fontId="4" fillId="2" borderId="35" xfId="0" applyNumberFormat="1" applyFont="1" applyFill="1" applyBorder="1" applyAlignment="1">
      <alignment horizontal="right" vertical="center"/>
    </xf>
    <xf numFmtId="165" fontId="4" fillId="2" borderId="36" xfId="0" applyNumberFormat="1" applyFont="1" applyFill="1" applyBorder="1" applyAlignment="1">
      <alignment horizontal="right" vertical="center"/>
    </xf>
    <xf numFmtId="164" fontId="4" fillId="2" borderId="67" xfId="11" applyNumberFormat="1" applyFont="1" applyFill="1" applyBorder="1" applyAlignment="1">
      <alignment horizontal="right" vertical="center"/>
    </xf>
    <xf numFmtId="165" fontId="4" fillId="0" borderId="68" xfId="11" applyNumberFormat="1" applyFont="1" applyBorder="1" applyAlignment="1">
      <alignment horizontal="right" vertical="center"/>
    </xf>
    <xf numFmtId="165" fontId="4" fillId="2" borderId="34" xfId="11" applyNumberFormat="1" applyFont="1" applyFill="1" applyBorder="1" applyAlignment="1">
      <alignment horizontal="right" vertical="center"/>
    </xf>
    <xf numFmtId="165" fontId="4" fillId="0" borderId="36" xfId="11" applyNumberFormat="1" applyFont="1" applyBorder="1" applyAlignment="1">
      <alignment horizontal="right" vertical="center"/>
    </xf>
    <xf numFmtId="4" fontId="4" fillId="2" borderId="37" xfId="11" applyNumberFormat="1" applyFont="1" applyFill="1" applyBorder="1" applyAlignment="1">
      <alignment horizontal="right" vertical="center"/>
    </xf>
    <xf numFmtId="0" fontId="4" fillId="0" borderId="0" xfId="11" applyFont="1" applyAlignment="1">
      <alignment horizontal="right" vertical="center"/>
    </xf>
    <xf numFmtId="165" fontId="4" fillId="2" borderId="68" xfId="11" applyNumberFormat="1" applyFont="1" applyFill="1" applyBorder="1" applyAlignment="1">
      <alignment horizontal="right" vertical="center"/>
    </xf>
    <xf numFmtId="171" fontId="4" fillId="2" borderId="68" xfId="11" applyNumberFormat="1" applyFont="1" applyFill="1" applyBorder="1" applyAlignment="1">
      <alignment horizontal="right" vertical="center"/>
    </xf>
    <xf numFmtId="0" fontId="4" fillId="0" borderId="77" xfId="13" applyFont="1" applyBorder="1" applyAlignment="1">
      <alignment horizontal="right" vertical="center" wrapText="1"/>
    </xf>
    <xf numFmtId="0" fontId="4" fillId="0" borderId="6" xfId="13" applyFont="1" applyBorder="1" applyAlignment="1">
      <alignment horizontal="right" vertical="center"/>
    </xf>
    <xf numFmtId="0" fontId="4" fillId="0" borderId="6" xfId="13" applyFont="1" applyBorder="1" applyAlignment="1">
      <alignment horizontal="right" vertical="center" wrapText="1"/>
    </xf>
    <xf numFmtId="0" fontId="4" fillId="0" borderId="45" xfId="13" applyFont="1" applyBorder="1" applyAlignment="1">
      <alignment horizontal="right" vertical="center"/>
    </xf>
    <xf numFmtId="4" fontId="4" fillId="2" borderId="81" xfId="13" applyNumberFormat="1" applyFont="1" applyFill="1" applyBorder="1" applyAlignment="1">
      <alignment horizontal="right" vertical="center" wrapText="1"/>
    </xf>
    <xf numFmtId="0" fontId="4" fillId="2" borderId="43" xfId="13" applyFont="1" applyFill="1" applyBorder="1" applyAlignment="1">
      <alignment horizontal="right" vertical="center"/>
    </xf>
    <xf numFmtId="4" fontId="4" fillId="2" borderId="43" xfId="13" applyNumberFormat="1" applyFont="1" applyFill="1" applyBorder="1" applyAlignment="1">
      <alignment horizontal="right" vertical="center"/>
    </xf>
    <xf numFmtId="0" fontId="4" fillId="0" borderId="64" xfId="13" applyFont="1" applyBorder="1" applyAlignment="1">
      <alignment horizontal="right" vertical="center"/>
    </xf>
    <xf numFmtId="0" fontId="4" fillId="0" borderId="62" xfId="13" applyFont="1" applyBorder="1" applyAlignment="1">
      <alignment horizontal="right" vertical="center"/>
    </xf>
    <xf numFmtId="0" fontId="4" fillId="0" borderId="2" xfId="13" applyFont="1" applyBorder="1" applyAlignment="1">
      <alignment horizontal="right" vertical="center" wrapText="1"/>
    </xf>
    <xf numFmtId="0" fontId="4" fillId="0" borderId="3" xfId="13" applyFont="1" applyBorder="1" applyAlignment="1">
      <alignment horizontal="right" vertical="center"/>
    </xf>
    <xf numFmtId="4" fontId="6" fillId="7" borderId="3" xfId="13" applyNumberFormat="1" applyFont="1" applyFill="1" applyBorder="1" applyAlignment="1">
      <alignment horizontal="right" vertical="center"/>
    </xf>
    <xf numFmtId="4" fontId="6" fillId="7" borderId="26" xfId="13" applyNumberFormat="1" applyFont="1" applyFill="1" applyBorder="1" applyAlignment="1">
      <alignment horizontal="right" vertical="center"/>
    </xf>
    <xf numFmtId="0" fontId="6" fillId="0" borderId="0" xfId="13" applyFont="1" applyAlignment="1">
      <alignment horizontal="right" vertical="center" wrapText="1"/>
    </xf>
    <xf numFmtId="0" fontId="6" fillId="0" borderId="0" xfId="13" applyFont="1" applyAlignment="1">
      <alignment horizontal="right" vertical="center"/>
    </xf>
    <xf numFmtId="4" fontId="4" fillId="0" borderId="79" xfId="13" applyNumberFormat="1" applyFont="1" applyBorder="1" applyAlignment="1">
      <alignment horizontal="right" vertical="center"/>
    </xf>
    <xf numFmtId="3" fontId="4" fillId="0" borderId="15" xfId="13" applyNumberFormat="1" applyFont="1" applyBorder="1" applyAlignment="1">
      <alignment horizontal="right" vertical="center"/>
    </xf>
    <xf numFmtId="4" fontId="4" fillId="0" borderId="15" xfId="13" applyNumberFormat="1" applyFont="1" applyBorder="1" applyAlignment="1">
      <alignment horizontal="right" vertical="center"/>
    </xf>
    <xf numFmtId="3" fontId="4" fillId="0" borderId="21" xfId="13" applyNumberFormat="1" applyFont="1" applyBorder="1" applyAlignment="1">
      <alignment horizontal="right" vertical="center"/>
    </xf>
    <xf numFmtId="4" fontId="4" fillId="0" borderId="24" xfId="13" applyNumberFormat="1" applyFont="1" applyBorder="1" applyAlignment="1">
      <alignment horizontal="right" vertical="center"/>
    </xf>
    <xf numFmtId="3" fontId="4" fillId="0" borderId="9" xfId="13" applyNumberFormat="1" applyFont="1" applyBorder="1" applyAlignment="1">
      <alignment horizontal="right" vertical="center"/>
    </xf>
    <xf numFmtId="4" fontId="4" fillId="0" borderId="9" xfId="13" applyNumberFormat="1" applyFont="1" applyBorder="1" applyAlignment="1">
      <alignment horizontal="right" vertical="center"/>
    </xf>
    <xf numFmtId="3" fontId="4" fillId="0" borderId="31" xfId="13" applyNumberFormat="1" applyFont="1" applyBorder="1" applyAlignment="1">
      <alignment horizontal="right" vertical="center"/>
    </xf>
    <xf numFmtId="4" fontId="4" fillId="2" borderId="24" xfId="13" applyNumberFormat="1" applyFont="1" applyFill="1" applyBorder="1" applyAlignment="1">
      <alignment horizontal="right" vertical="center"/>
    </xf>
    <xf numFmtId="3" fontId="4" fillId="2" borderId="9" xfId="13" applyNumberFormat="1" applyFont="1" applyFill="1" applyBorder="1" applyAlignment="1">
      <alignment horizontal="right" vertical="center"/>
    </xf>
    <xf numFmtId="4" fontId="4" fillId="2" borderId="17" xfId="13" applyNumberFormat="1" applyFont="1" applyFill="1" applyBorder="1" applyAlignment="1">
      <alignment horizontal="right" vertical="center"/>
    </xf>
    <xf numFmtId="3" fontId="4" fillId="2" borderId="12" xfId="13" applyNumberFormat="1" applyFont="1" applyFill="1" applyBorder="1" applyAlignment="1">
      <alignment horizontal="right" vertical="center"/>
    </xf>
    <xf numFmtId="4" fontId="4" fillId="0" borderId="12" xfId="13" applyNumberFormat="1" applyFont="1" applyBorder="1" applyAlignment="1">
      <alignment horizontal="right" vertical="center"/>
    </xf>
    <xf numFmtId="3" fontId="4" fillId="0" borderId="12" xfId="13" applyNumberFormat="1" applyFont="1" applyBorder="1" applyAlignment="1">
      <alignment horizontal="right" vertical="center"/>
    </xf>
    <xf numFmtId="3" fontId="4" fillId="0" borderId="22" xfId="13" applyNumberFormat="1" applyFont="1" applyBorder="1" applyAlignment="1">
      <alignment horizontal="right" vertical="center"/>
    </xf>
    <xf numFmtId="4" fontId="4" fillId="0" borderId="0" xfId="13" applyNumberFormat="1" applyFont="1" applyAlignment="1">
      <alignment horizontal="right" vertical="center"/>
    </xf>
    <xf numFmtId="3" fontId="4" fillId="0" borderId="0" xfId="13" applyNumberFormat="1" applyFont="1" applyAlignment="1">
      <alignment horizontal="right" vertical="center"/>
    </xf>
    <xf numFmtId="3" fontId="4" fillId="2" borderId="21" xfId="13" applyNumberFormat="1" applyFont="1" applyFill="1" applyBorder="1" applyAlignment="1">
      <alignment horizontal="right" vertical="center"/>
    </xf>
    <xf numFmtId="4" fontId="4" fillId="2" borderId="81" xfId="13" applyNumberFormat="1" applyFont="1" applyFill="1" applyBorder="1" applyAlignment="1">
      <alignment horizontal="right" vertical="center"/>
    </xf>
    <xf numFmtId="3" fontId="4" fillId="2" borderId="43" xfId="13" applyNumberFormat="1" applyFont="1" applyFill="1" applyBorder="1" applyAlignment="1">
      <alignment horizontal="right" vertical="center"/>
    </xf>
    <xf numFmtId="4" fontId="4" fillId="0" borderId="33" xfId="13" applyNumberFormat="1" applyFont="1" applyBorder="1" applyAlignment="1">
      <alignment horizontal="right" vertical="center"/>
    </xf>
    <xf numFmtId="3" fontId="4" fillId="0" borderId="43" xfId="13" applyNumberFormat="1" applyFont="1" applyBorder="1" applyAlignment="1">
      <alignment horizontal="right" vertical="center"/>
    </xf>
    <xf numFmtId="3" fontId="4" fillId="0" borderId="40" xfId="13" applyNumberFormat="1" applyFont="1" applyBorder="1" applyAlignment="1">
      <alignment horizontal="right" vertical="center"/>
    </xf>
    <xf numFmtId="4" fontId="6" fillId="0" borderId="2" xfId="13" applyNumberFormat="1" applyFont="1" applyBorder="1" applyAlignment="1">
      <alignment horizontal="right" vertical="center"/>
    </xf>
    <xf numFmtId="3" fontId="4" fillId="0" borderId="3" xfId="13" applyNumberFormat="1" applyFont="1" applyBorder="1" applyAlignment="1">
      <alignment horizontal="right" vertical="center"/>
    </xf>
    <xf numFmtId="4" fontId="6" fillId="0" borderId="0" xfId="13" applyNumberFormat="1" applyFont="1" applyAlignment="1">
      <alignment horizontal="right" vertical="center"/>
    </xf>
    <xf numFmtId="4" fontId="4" fillId="2" borderId="17" xfId="13" applyNumberFormat="1" applyFont="1" applyFill="1" applyBorder="1" applyAlignment="1">
      <alignment horizontal="right"/>
    </xf>
    <xf numFmtId="0" fontId="4" fillId="2" borderId="12" xfId="13" applyFont="1" applyFill="1" applyBorder="1" applyAlignment="1">
      <alignment horizontal="right"/>
    </xf>
    <xf numFmtId="4" fontId="4" fillId="0" borderId="12" xfId="13" applyNumberFormat="1" applyFont="1" applyBorder="1" applyAlignment="1">
      <alignment horizontal="right"/>
    </xf>
    <xf numFmtId="0" fontId="4" fillId="2" borderId="22" xfId="13" applyFont="1" applyFill="1" applyBorder="1" applyAlignment="1">
      <alignment horizontal="right"/>
    </xf>
    <xf numFmtId="4" fontId="4" fillId="0" borderId="20" xfId="13" applyNumberFormat="1" applyFont="1" applyBorder="1" applyAlignment="1">
      <alignment horizontal="right"/>
    </xf>
    <xf numFmtId="0" fontId="4" fillId="0" borderId="27" xfId="13" applyFont="1" applyBorder="1" applyAlignment="1">
      <alignment horizontal="right"/>
    </xf>
    <xf numFmtId="4" fontId="6" fillId="7" borderId="27" xfId="13" applyNumberFormat="1" applyFont="1" applyFill="1" applyBorder="1" applyAlignment="1">
      <alignment horizontal="right"/>
    </xf>
    <xf numFmtId="4" fontId="6" fillId="7" borderId="26" xfId="13" applyNumberFormat="1" applyFont="1" applyFill="1" applyBorder="1" applyAlignment="1">
      <alignment horizontal="right"/>
    </xf>
    <xf numFmtId="0" fontId="6" fillId="3" borderId="45" xfId="13" applyFont="1" applyFill="1" applyBorder="1" applyAlignment="1">
      <alignment horizontal="left" vertical="center"/>
    </xf>
    <xf numFmtId="0" fontId="6" fillId="3" borderId="40" xfId="13" applyFont="1" applyFill="1" applyBorder="1" applyAlignment="1">
      <alignment horizontal="left" vertical="center"/>
    </xf>
    <xf numFmtId="0" fontId="6" fillId="3" borderId="26" xfId="13" applyFont="1" applyFill="1" applyBorder="1" applyAlignment="1">
      <alignment horizontal="left" vertical="center"/>
    </xf>
    <xf numFmtId="0" fontId="6" fillId="3" borderId="21" xfId="13" applyFont="1" applyFill="1" applyBorder="1" applyAlignment="1">
      <alignment horizontal="left" vertical="center"/>
    </xf>
    <xf numFmtId="0" fontId="6" fillId="3" borderId="31" xfId="13" applyFont="1" applyFill="1" applyBorder="1" applyAlignment="1">
      <alignment horizontal="left" vertical="center"/>
    </xf>
    <xf numFmtId="0" fontId="6" fillId="3" borderId="22" xfId="13" applyFont="1" applyFill="1" applyBorder="1" applyAlignment="1">
      <alignment horizontal="left" vertical="center"/>
    </xf>
    <xf numFmtId="0" fontId="4" fillId="0" borderId="0" xfId="13" applyFont="1" applyAlignment="1">
      <alignment horizontal="left" vertical="center"/>
    </xf>
    <xf numFmtId="0" fontId="6" fillId="3" borderId="22" xfId="13" applyFont="1" applyFill="1" applyBorder="1" applyAlignment="1">
      <alignment horizontal="left"/>
    </xf>
    <xf numFmtId="0" fontId="6" fillId="3" borderId="26" xfId="13" applyFont="1" applyFill="1" applyBorder="1" applyAlignment="1">
      <alignment horizontal="left"/>
    </xf>
    <xf numFmtId="171" fontId="4" fillId="2" borderId="33" xfId="14" applyNumberFormat="1" applyFill="1" applyBorder="1" applyAlignment="1">
      <alignment horizontal="right"/>
    </xf>
    <xf numFmtId="171" fontId="4" fillId="0" borderId="57" xfId="10" applyNumberFormat="1" applyFont="1" applyBorder="1" applyAlignment="1">
      <alignment horizontal="right"/>
    </xf>
    <xf numFmtId="171" fontId="4" fillId="0" borderId="42" xfId="10" applyNumberFormat="1" applyFont="1" applyBorder="1" applyAlignment="1">
      <alignment horizontal="right"/>
    </xf>
    <xf numFmtId="171" fontId="4" fillId="0" borderId="47" xfId="10" applyNumberFormat="1" applyFont="1" applyBorder="1" applyAlignment="1">
      <alignment horizontal="right"/>
    </xf>
    <xf numFmtId="171" fontId="4" fillId="0" borderId="26" xfId="10" applyNumberFormat="1" applyFont="1" applyBorder="1" applyAlignment="1">
      <alignment horizontal="right"/>
    </xf>
    <xf numFmtId="171" fontId="4" fillId="0" borderId="57" xfId="10" applyNumberFormat="1" applyFont="1" applyBorder="1" applyAlignment="1">
      <alignment horizontal="right" vertical="center"/>
    </xf>
    <xf numFmtId="171" fontId="4" fillId="2" borderId="53" xfId="0" applyNumberFormat="1" applyFont="1" applyFill="1" applyBorder="1" applyAlignment="1">
      <alignment horizontal="right" vertical="center"/>
    </xf>
    <xf numFmtId="171" fontId="4" fillId="0" borderId="67" xfId="11" applyNumberFormat="1" applyFont="1" applyBorder="1" applyAlignment="1">
      <alignment horizontal="right" vertical="center"/>
    </xf>
    <xf numFmtId="3" fontId="4" fillId="0" borderId="28" xfId="15" applyNumberFormat="1" applyFont="1" applyBorder="1" applyAlignment="1">
      <alignment vertical="center"/>
    </xf>
    <xf numFmtId="3" fontId="4" fillId="0" borderId="21" xfId="15" applyNumberFormat="1" applyFont="1" applyBorder="1" applyAlignment="1">
      <alignment vertical="center"/>
    </xf>
    <xf numFmtId="0" fontId="4" fillId="0" borderId="0" xfId="15" applyFont="1" applyAlignment="1">
      <alignment vertical="center"/>
    </xf>
    <xf numFmtId="9" fontId="4" fillId="2" borderId="28" xfId="15" applyNumberFormat="1" applyFont="1" applyFill="1" applyBorder="1" applyAlignment="1">
      <alignment vertical="center"/>
    </xf>
    <xf numFmtId="1" fontId="4" fillId="2" borderId="28" xfId="15" applyNumberFormat="1" applyFont="1" applyFill="1" applyBorder="1" applyAlignment="1">
      <alignment vertical="center"/>
    </xf>
    <xf numFmtId="9" fontId="4" fillId="2" borderId="21" xfId="15" applyNumberFormat="1" applyFont="1" applyFill="1" applyBorder="1" applyAlignment="1">
      <alignment vertical="center"/>
    </xf>
    <xf numFmtId="9" fontId="4" fillId="0" borderId="0" xfId="15" applyNumberFormat="1" applyFont="1" applyAlignment="1">
      <alignment vertical="center"/>
    </xf>
    <xf numFmtId="3" fontId="4" fillId="0" borderId="10" xfId="15" applyNumberFormat="1" applyFont="1" applyBorder="1" applyAlignment="1">
      <alignment vertical="center"/>
    </xf>
    <xf numFmtId="3" fontId="4" fillId="0" borderId="30" xfId="15" applyNumberFormat="1" applyFont="1" applyBorder="1" applyAlignment="1">
      <alignment vertical="center"/>
    </xf>
    <xf numFmtId="3" fontId="4" fillId="0" borderId="31" xfId="15" applyNumberFormat="1" applyFont="1" applyBorder="1" applyAlignment="1">
      <alignment vertical="center"/>
    </xf>
    <xf numFmtId="9" fontId="4" fillId="2" borderId="30" xfId="15" applyNumberFormat="1" applyFont="1" applyFill="1" applyBorder="1" applyAlignment="1">
      <alignment vertical="center"/>
    </xf>
    <xf numFmtId="1" fontId="4" fillId="2" borderId="30" xfId="15" applyNumberFormat="1" applyFont="1" applyFill="1" applyBorder="1" applyAlignment="1">
      <alignment vertical="center"/>
    </xf>
    <xf numFmtId="9" fontId="4" fillId="2" borderId="31" xfId="15" applyNumberFormat="1" applyFont="1" applyFill="1" applyBorder="1" applyAlignment="1">
      <alignment vertical="center"/>
    </xf>
    <xf numFmtId="2" fontId="4" fillId="0" borderId="31" xfId="0" applyNumberFormat="1" applyFont="1" applyBorder="1" applyAlignment="1">
      <alignment vertical="center"/>
    </xf>
    <xf numFmtId="1" fontId="4" fillId="2" borderId="31" xfId="15" applyNumberFormat="1" applyFont="1" applyFill="1" applyBorder="1" applyAlignment="1">
      <alignment vertical="center"/>
    </xf>
    <xf numFmtId="1" fontId="4" fillId="0" borderId="0" xfId="15" applyNumberFormat="1" applyFont="1" applyAlignment="1">
      <alignment vertical="center"/>
    </xf>
    <xf numFmtId="0" fontId="4" fillId="6" borderId="0" xfId="15" applyFont="1" applyFill="1" applyAlignment="1">
      <alignment vertical="center"/>
    </xf>
    <xf numFmtId="9" fontId="4" fillId="6" borderId="0" xfId="15" applyNumberFormat="1" applyFont="1" applyFill="1" applyAlignment="1">
      <alignment vertical="center"/>
    </xf>
    <xf numFmtId="2" fontId="4" fillId="0" borderId="31" xfId="15" applyNumberFormat="1" applyFont="1" applyBorder="1" applyAlignment="1">
      <alignment vertical="center"/>
    </xf>
    <xf numFmtId="3" fontId="4" fillId="0" borderId="32" xfId="15" applyNumberFormat="1" applyFont="1" applyBorder="1" applyAlignment="1">
      <alignment vertical="center"/>
    </xf>
    <xf numFmtId="3" fontId="4" fillId="0" borderId="22" xfId="15" applyNumberFormat="1" applyFont="1" applyBorder="1" applyAlignment="1">
      <alignment vertical="center"/>
    </xf>
    <xf numFmtId="9" fontId="4" fillId="2" borderId="32" xfId="15" applyNumberFormat="1" applyFont="1" applyFill="1" applyBorder="1" applyAlignment="1">
      <alignment vertical="center"/>
    </xf>
    <xf numFmtId="2" fontId="4" fillId="0" borderId="22" xfId="15" applyNumberFormat="1" applyFont="1" applyBorder="1" applyAlignment="1">
      <alignment vertical="center"/>
    </xf>
    <xf numFmtId="1" fontId="4" fillId="2" borderId="32" xfId="15" applyNumberFormat="1" applyFont="1" applyFill="1" applyBorder="1" applyAlignment="1">
      <alignment vertical="center"/>
    </xf>
    <xf numFmtId="1" fontId="4" fillId="2" borderId="22" xfId="15" applyNumberFormat="1" applyFont="1" applyFill="1" applyBorder="1" applyAlignment="1">
      <alignment vertical="center"/>
    </xf>
    <xf numFmtId="165" fontId="4" fillId="0" borderId="41" xfId="5" applyNumberFormat="1" applyFont="1" applyBorder="1" applyAlignment="1">
      <alignment horizontal="right" vertical="center"/>
    </xf>
    <xf numFmtId="165" fontId="4" fillId="7" borderId="45" xfId="5" applyNumberFormat="1" applyFont="1" applyFill="1" applyBorder="1" applyAlignment="1">
      <alignment horizontal="right" vertical="center"/>
    </xf>
    <xf numFmtId="167" fontId="4" fillId="0" borderId="0" xfId="5" applyNumberFormat="1" applyFont="1" applyAlignment="1">
      <alignment horizontal="right" vertical="center"/>
    </xf>
    <xf numFmtId="0" fontId="4" fillId="0" borderId="13" xfId="5" applyFont="1" applyBorder="1" applyAlignment="1">
      <alignment horizontal="right" vertical="center"/>
    </xf>
    <xf numFmtId="165" fontId="4" fillId="0" borderId="23" xfId="5" applyNumberFormat="1" applyFont="1" applyBorder="1" applyAlignment="1">
      <alignment horizontal="right" vertical="center"/>
    </xf>
    <xf numFmtId="165" fontId="4" fillId="7" borderId="31" xfId="5" applyNumberFormat="1" applyFont="1" applyFill="1" applyBorder="1" applyAlignment="1">
      <alignment horizontal="right" vertical="center"/>
    </xf>
    <xf numFmtId="2" fontId="4" fillId="0" borderId="7" xfId="5" applyNumberFormat="1" applyFont="1" applyBorder="1" applyAlignment="1">
      <alignment horizontal="right" vertical="center"/>
    </xf>
    <xf numFmtId="165" fontId="4" fillId="0" borderId="33" xfId="5" applyNumberFormat="1" applyFont="1" applyBorder="1" applyAlignment="1">
      <alignment horizontal="right" vertical="center"/>
    </xf>
    <xf numFmtId="165" fontId="4" fillId="7" borderId="22" xfId="5" applyNumberFormat="1" applyFont="1" applyFill="1" applyBorder="1" applyAlignment="1">
      <alignment horizontal="right" vertical="center"/>
    </xf>
    <xf numFmtId="0" fontId="4" fillId="0" borderId="0" xfId="5" applyFont="1" applyAlignment="1">
      <alignment horizontal="right" vertical="center"/>
    </xf>
    <xf numFmtId="9" fontId="4" fillId="0" borderId="10" xfId="5" applyNumberFormat="1" applyFont="1" applyBorder="1" applyAlignment="1">
      <alignment horizontal="right" vertical="center"/>
    </xf>
    <xf numFmtId="0" fontId="6" fillId="3" borderId="13" xfId="5" applyFont="1" applyFill="1" applyBorder="1" applyAlignment="1">
      <alignment horizontal="left" vertical="center"/>
    </xf>
    <xf numFmtId="0" fontId="6" fillId="3" borderId="7" xfId="5" applyFont="1" applyFill="1" applyBorder="1" applyAlignment="1">
      <alignment horizontal="left" vertical="center"/>
    </xf>
    <xf numFmtId="0" fontId="6" fillId="3" borderId="10" xfId="5" applyFont="1" applyFill="1" applyBorder="1" applyAlignment="1">
      <alignment horizontal="left" vertical="center"/>
    </xf>
    <xf numFmtId="2" fontId="4" fillId="0" borderId="68" xfId="5" applyNumberFormat="1" applyFont="1" applyBorder="1" applyAlignment="1">
      <alignment horizontal="right"/>
    </xf>
    <xf numFmtId="165" fontId="6" fillId="2" borderId="13" xfId="5" applyNumberFormat="1" applyFont="1" applyFill="1" applyBorder="1" applyAlignment="1">
      <alignment horizontal="right" vertical="center"/>
    </xf>
    <xf numFmtId="165" fontId="6" fillId="2" borderId="7" xfId="5" applyNumberFormat="1" applyFont="1" applyFill="1" applyBorder="1" applyAlignment="1">
      <alignment horizontal="right" vertical="center"/>
    </xf>
    <xf numFmtId="165" fontId="4" fillId="0" borderId="37" xfId="11" applyNumberFormat="1" applyFont="1" applyBorder="1" applyAlignment="1">
      <alignment horizontal="right" vertical="center"/>
    </xf>
    <xf numFmtId="0" fontId="4" fillId="0" borderId="82" xfId="11" applyFont="1" applyFill="1" applyBorder="1" applyAlignment="1">
      <alignment horizontal="right" vertical="center"/>
    </xf>
    <xf numFmtId="9" fontId="4" fillId="2" borderId="10" xfId="3" applyFont="1" applyFill="1" applyBorder="1" applyProtection="1"/>
    <xf numFmtId="0" fontId="4" fillId="0" borderId="0" xfId="4" applyFont="1" applyAlignment="1">
      <alignment wrapText="1"/>
    </xf>
    <xf numFmtId="0" fontId="6" fillId="3" borderId="16" xfId="5" applyFont="1" applyFill="1" applyBorder="1" applyAlignment="1">
      <alignment horizontal="left" vertical="center" wrapText="1"/>
    </xf>
    <xf numFmtId="0" fontId="6" fillId="3" borderId="4" xfId="5" applyFont="1" applyFill="1" applyBorder="1" applyAlignment="1">
      <alignment horizontal="left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3" borderId="59" xfId="5" applyFont="1" applyFill="1" applyBorder="1" applyAlignment="1">
      <alignment horizontal="left" vertical="center" wrapText="1"/>
    </xf>
    <xf numFmtId="0" fontId="6" fillId="3" borderId="19" xfId="5" applyFont="1" applyFill="1" applyBorder="1" applyAlignment="1">
      <alignment horizontal="left" vertical="center" wrapText="1"/>
    </xf>
    <xf numFmtId="0" fontId="4" fillId="3" borderId="28" xfId="6" applyFont="1" applyFill="1" applyBorder="1" applyAlignment="1">
      <alignment horizontal="center" vertical="center"/>
    </xf>
    <xf numFmtId="0" fontId="4" fillId="3" borderId="30" xfId="6" applyFont="1" applyFill="1" applyBorder="1" applyAlignment="1">
      <alignment horizontal="center" vertical="center"/>
    </xf>
    <xf numFmtId="0" fontId="4" fillId="3" borderId="69" xfId="6" applyFont="1" applyFill="1" applyBorder="1">
      <alignment vertical="center"/>
    </xf>
    <xf numFmtId="0" fontId="4" fillId="3" borderId="20" xfId="6" applyFont="1" applyFill="1" applyBorder="1">
      <alignment vertical="center"/>
    </xf>
    <xf numFmtId="0" fontId="6" fillId="8" borderId="39" xfId="6" applyFont="1" applyFill="1" applyBorder="1" applyAlignment="1">
      <alignment horizontal="center" vertical="center" wrapText="1"/>
    </xf>
    <xf numFmtId="0" fontId="6" fillId="8" borderId="41" xfId="6" applyFont="1" applyFill="1" applyBorder="1" applyAlignment="1">
      <alignment horizontal="center" vertical="center" wrapText="1"/>
    </xf>
    <xf numFmtId="0" fontId="6" fillId="5" borderId="44" xfId="9" applyFont="1" applyFill="1" applyBorder="1" applyAlignment="1">
      <alignment horizontal="center" vertical="center" textRotation="90"/>
    </xf>
    <xf numFmtId="0" fontId="6" fillId="5" borderId="46" xfId="9" applyFont="1" applyFill="1" applyBorder="1" applyAlignment="1">
      <alignment horizontal="center" vertical="center" textRotation="90"/>
    </xf>
    <xf numFmtId="0" fontId="6" fillId="5" borderId="47" xfId="9" applyFont="1" applyFill="1" applyBorder="1" applyAlignment="1">
      <alignment horizontal="center" vertical="center" textRotation="90"/>
    </xf>
    <xf numFmtId="0" fontId="6" fillId="5" borderId="40" xfId="5" applyFont="1" applyFill="1" applyBorder="1" applyAlignment="1">
      <alignment horizontal="center" vertical="center"/>
    </xf>
    <xf numFmtId="0" fontId="6" fillId="5" borderId="42" xfId="5" applyFont="1" applyFill="1" applyBorder="1" applyAlignment="1">
      <alignment horizontal="center" vertical="center"/>
    </xf>
    <xf numFmtId="0" fontId="5" fillId="0" borderId="0" xfId="5" applyFont="1" applyAlignment="1"/>
    <xf numFmtId="0" fontId="4" fillId="5" borderId="55" xfId="5" applyFont="1" applyFill="1" applyBorder="1" applyAlignment="1">
      <alignment horizontal="center"/>
    </xf>
    <xf numFmtId="0" fontId="4" fillId="5" borderId="57" xfId="5" applyFont="1" applyFill="1" applyBorder="1" applyAlignment="1">
      <alignment horizontal="center"/>
    </xf>
    <xf numFmtId="0" fontId="6" fillId="5" borderId="56" xfId="5" applyFont="1" applyFill="1" applyBorder="1" applyAlignment="1">
      <alignment horizontal="center" vertical="center"/>
    </xf>
    <xf numFmtId="0" fontId="6" fillId="5" borderId="69" xfId="11" applyFont="1" applyFill="1" applyBorder="1" applyAlignment="1">
      <alignment horizontal="center" vertical="center" wrapText="1"/>
    </xf>
    <xf numFmtId="0" fontId="6" fillId="5" borderId="68" xfId="11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6" fillId="5" borderId="69" xfId="0" applyFont="1" applyFill="1" applyBorder="1" applyAlignment="1">
      <alignment horizontal="center" vertical="center"/>
    </xf>
    <xf numFmtId="0" fontId="6" fillId="5" borderId="68" xfId="0" applyFont="1" applyFill="1" applyBorder="1" applyAlignment="1">
      <alignment horizontal="center" vertical="center"/>
    </xf>
    <xf numFmtId="0" fontId="6" fillId="3" borderId="48" xfId="11" applyFont="1" applyFill="1" applyBorder="1" applyAlignment="1">
      <alignment vertical="center" wrapText="1"/>
    </xf>
    <xf numFmtId="0" fontId="6" fillId="3" borderId="34" xfId="11" applyFont="1" applyFill="1" applyBorder="1" applyAlignment="1">
      <alignment vertical="center" wrapText="1"/>
    </xf>
    <xf numFmtId="0" fontId="6" fillId="3" borderId="51" xfId="11" applyFont="1" applyFill="1" applyBorder="1" applyAlignment="1">
      <alignment vertical="center" wrapText="1"/>
    </xf>
    <xf numFmtId="0" fontId="6" fillId="3" borderId="37" xfId="11" applyFont="1" applyFill="1" applyBorder="1" applyAlignment="1">
      <alignment vertical="center" wrapText="1"/>
    </xf>
    <xf numFmtId="0" fontId="6" fillId="0" borderId="82" xfId="11" applyFont="1" applyFill="1" applyBorder="1" applyAlignment="1">
      <alignment horizontal="left" vertical="center"/>
    </xf>
    <xf numFmtId="0" fontId="6" fillId="5" borderId="16" xfId="5" applyFont="1" applyFill="1" applyBorder="1" applyAlignment="1">
      <alignment horizontal="center" vertical="center"/>
    </xf>
    <xf numFmtId="0" fontId="6" fillId="5" borderId="19" xfId="5" applyFont="1" applyFill="1" applyBorder="1" applyAlignment="1">
      <alignment horizontal="center" vertical="center"/>
    </xf>
  </cellXfs>
  <cellStyles count="16">
    <cellStyle name="=D:\WINNT\SYSTEM32\COMMAND.COM" xfId="7" xr:uid="{C17BF083-F3AB-476E-A5BE-9286FD28CC09}"/>
    <cellStyle name="Čárka" xfId="1" builtinId="3"/>
    <cellStyle name="čárky_dodatek" xfId="12" xr:uid="{E5678388-AF6C-4FAB-870F-D5C60A76CEF0}"/>
    <cellStyle name="Měna" xfId="2" builtinId="4"/>
    <cellStyle name="Normální" xfId="0" builtinId="0"/>
    <cellStyle name="normální 2" xfId="14" xr:uid="{B564FCBC-2E04-4A23-858C-6F99CE3B98F8}"/>
    <cellStyle name="normální_02_nákladový model ADSL_final_new" xfId="15" xr:uid="{900D88C2-E237-4422-B92B-7780D33DA359}"/>
    <cellStyle name="normální_BUKOV" xfId="13" xr:uid="{5E016038-9CDF-4AE6-8C63-DD21F634DC85}"/>
    <cellStyle name="normální_dodatek" xfId="11" xr:uid="{18C8DF57-F850-43CB-8449-673B23CC6E65}"/>
    <cellStyle name="normální_Finální model Kolokace_metodika" xfId="5" xr:uid="{D7B18AC5-E692-4F67-9290-CA1FCDDB5CB1}"/>
    <cellStyle name="normální_Finální model LLU_metodika_v02_čísla" xfId="4" xr:uid="{394A115E-1D68-434F-99AB-6ADE5A3E71B7}"/>
    <cellStyle name="normální_LLU_verze_pro_CTU_final2" xfId="6" xr:uid="{1FC3DCF0-BF49-454F-B873-6812F9BF0BA6}"/>
    <cellStyle name="normální_mapování nákl. a místností" xfId="8" xr:uid="{0883094C-5C68-4D3F-9690-B09783932160}"/>
    <cellStyle name="normální_Nákladové položky kolokace - nový model - 19.9." xfId="10" xr:uid="{55350278-6460-48EC-ACF2-BB2DFFF76D73}"/>
    <cellStyle name="normální_Síťový model_metodika LLU" xfId="9" xr:uid="{6EA8DB6B-92BE-45B4-B401-836CF67EAACA}"/>
    <cellStyle name="Procenta" xfId="3" builtinId="5"/>
  </cellStyles>
  <dxfs count="0"/>
  <tableStyles count="0" defaultTableStyle="TableStyleMedium2" defaultPivotStyle="PivotStyleLight16"/>
  <colors>
    <mruColors>
      <color rgb="FFE4DFEC"/>
      <color rgb="FFEAEAEA"/>
      <color rgb="FFCCC0DA"/>
      <color rgb="FFDCB9FF"/>
      <color rgb="FFDFE8EC"/>
      <color rgb="FFCCE4EC"/>
      <color rgb="FFDFBAFE"/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9868-6A87-4066-9D20-FFC67D480825}">
  <dimension ref="A1:G71"/>
  <sheetViews>
    <sheetView showGridLines="0" zoomScaleNormal="100" workbookViewId="0"/>
  </sheetViews>
  <sheetFormatPr defaultRowHeight="15" x14ac:dyDescent="0.25"/>
  <cols>
    <col min="1" max="1" width="3.7109375" customWidth="1"/>
    <col min="2" max="2" width="105.28515625" customWidth="1"/>
    <col min="3" max="3" width="56.7109375" bestFit="1" customWidth="1"/>
    <col min="4" max="4" width="12.85546875" bestFit="1" customWidth="1"/>
    <col min="5" max="5" width="16.7109375" bestFit="1" customWidth="1"/>
    <col min="6" max="6" width="3" bestFit="1" customWidth="1"/>
    <col min="7" max="7" width="30.5703125" customWidth="1"/>
  </cols>
  <sheetData>
    <row r="1" spans="1:7" x14ac:dyDescent="0.25">
      <c r="A1" s="755"/>
      <c r="B1" s="1"/>
      <c r="C1" s="1"/>
      <c r="D1" s="2"/>
      <c r="E1" s="3"/>
      <c r="F1" s="1"/>
      <c r="G1" s="1"/>
    </row>
    <row r="2" spans="1:7" ht="18" x14ac:dyDescent="0.25">
      <c r="A2" s="4"/>
      <c r="B2" s="5" t="s">
        <v>0</v>
      </c>
      <c r="C2" s="5"/>
      <c r="D2" s="5"/>
      <c r="E2" s="6"/>
      <c r="F2" s="4"/>
      <c r="G2" s="4"/>
    </row>
    <row r="3" spans="1:7" ht="15.75" thickBot="1" x14ac:dyDescent="0.3">
      <c r="A3" s="4"/>
      <c r="B3" s="7"/>
      <c r="C3" s="7"/>
      <c r="D3" s="8"/>
      <c r="E3" s="9"/>
      <c r="F3" s="4"/>
      <c r="G3" s="4"/>
    </row>
    <row r="4" spans="1:7" ht="26.25" thickBot="1" x14ac:dyDescent="0.3">
      <c r="A4" s="4"/>
      <c r="B4" s="48" t="s">
        <v>1</v>
      </c>
      <c r="C4" s="49" t="s">
        <v>2</v>
      </c>
      <c r="D4" s="46" t="s">
        <v>3</v>
      </c>
      <c r="E4" s="47" t="s">
        <v>4</v>
      </c>
      <c r="F4" s="4"/>
      <c r="G4" s="4"/>
    </row>
    <row r="5" spans="1:7" x14ac:dyDescent="0.25">
      <c r="A5" s="4"/>
      <c r="B5" s="10" t="s">
        <v>5</v>
      </c>
      <c r="C5" s="11" t="s">
        <v>6</v>
      </c>
      <c r="D5" s="12" t="s">
        <v>7</v>
      </c>
      <c r="E5" s="550" t="e">
        <f>'Alokace pronájmů na produkty'!F7</f>
        <v>#DIV/0!</v>
      </c>
      <c r="F5" s="4"/>
      <c r="G5" s="4"/>
    </row>
    <row r="6" spans="1:7" x14ac:dyDescent="0.25">
      <c r="A6" s="4"/>
      <c r="B6" s="13" t="s">
        <v>8</v>
      </c>
      <c r="C6" s="14" t="s">
        <v>9</v>
      </c>
      <c r="D6" s="15" t="s">
        <v>10</v>
      </c>
      <c r="E6" s="551" t="e">
        <f>E5*0.45</f>
        <v>#DIV/0!</v>
      </c>
      <c r="F6" s="16"/>
      <c r="G6" s="4"/>
    </row>
    <row r="7" spans="1:7" x14ac:dyDescent="0.25">
      <c r="A7" s="4"/>
      <c r="B7" s="13" t="s">
        <v>11</v>
      </c>
      <c r="C7" s="17" t="s">
        <v>12</v>
      </c>
      <c r="D7" s="18" t="s">
        <v>13</v>
      </c>
      <c r="E7" s="551" t="e">
        <f>'Alokace pronájmů na produkty'!F8</f>
        <v>#DIV/0!</v>
      </c>
      <c r="F7" s="4"/>
      <c r="G7" s="4"/>
    </row>
    <row r="8" spans="1:7" x14ac:dyDescent="0.25">
      <c r="A8" s="4"/>
      <c r="B8" s="13" t="s">
        <v>14</v>
      </c>
      <c r="C8" s="17" t="s">
        <v>15</v>
      </c>
      <c r="D8" s="18" t="s">
        <v>16</v>
      </c>
      <c r="E8" s="551">
        <f>'Alokace pronájmů na produkty'!F9</f>
        <v>0</v>
      </c>
      <c r="F8" s="16"/>
      <c r="G8" s="4"/>
    </row>
    <row r="9" spans="1:7" ht="15.75" thickBot="1" x14ac:dyDescent="0.3">
      <c r="A9" s="4"/>
      <c r="B9" s="19" t="s">
        <v>17</v>
      </c>
      <c r="C9" s="20" t="s">
        <v>18</v>
      </c>
      <c r="D9" s="21" t="s">
        <v>19</v>
      </c>
      <c r="E9" s="552" t="e">
        <f>'Alokace pronájmů na produkty'!F10*'Alokace pronájmů na produkty'!H10+'Alokace pronájmů na produkty'!F11*'Alokace pronájmů na produkty'!H11</f>
        <v>#DIV/0!</v>
      </c>
      <c r="F9" s="4"/>
      <c r="G9" s="4"/>
    </row>
    <row r="10" spans="1:7" ht="15.75" thickBot="1" x14ac:dyDescent="0.3">
      <c r="A10" s="22"/>
      <c r="B10" s="22"/>
      <c r="C10" s="22"/>
      <c r="D10" s="22"/>
      <c r="E10" s="553"/>
      <c r="F10" s="22"/>
      <c r="G10" s="22"/>
    </row>
    <row r="11" spans="1:7" x14ac:dyDescent="0.25">
      <c r="A11" s="4"/>
      <c r="B11" s="23" t="s">
        <v>20</v>
      </c>
      <c r="C11" s="24" t="s">
        <v>21</v>
      </c>
      <c r="D11" s="25" t="s">
        <v>22</v>
      </c>
      <c r="E11" s="554" t="e">
        <f>'Alokace pronájmů na produkty'!F12</f>
        <v>#DIV/0!</v>
      </c>
      <c r="F11" s="4"/>
      <c r="G11" s="4"/>
    </row>
    <row r="12" spans="1:7" ht="15" customHeight="1" x14ac:dyDescent="0.25">
      <c r="A12" s="4"/>
      <c r="B12" s="756" t="s">
        <v>23</v>
      </c>
      <c r="C12" s="26" t="s">
        <v>24</v>
      </c>
      <c r="D12" s="15" t="s">
        <v>25</v>
      </c>
      <c r="E12" s="551" t="e">
        <f>'Alokace pronájmů na produkty'!F32</f>
        <v>#DIV/0!</v>
      </c>
      <c r="F12" s="16"/>
      <c r="G12" s="4"/>
    </row>
    <row r="13" spans="1:7" x14ac:dyDescent="0.25">
      <c r="A13" s="4"/>
      <c r="B13" s="757"/>
      <c r="C13" s="26" t="s">
        <v>26</v>
      </c>
      <c r="D13" s="15" t="s">
        <v>27</v>
      </c>
      <c r="E13" s="551" t="e">
        <f>'Alokace pronájmů na produkty'!F33</f>
        <v>#DIV/0!</v>
      </c>
      <c r="F13" s="16"/>
      <c r="G13" s="4"/>
    </row>
    <row r="14" spans="1:7" ht="15.75" thickBot="1" x14ac:dyDescent="0.3">
      <c r="A14" s="4"/>
      <c r="B14" s="19" t="s">
        <v>28</v>
      </c>
      <c r="C14" s="27" t="s">
        <v>21</v>
      </c>
      <c r="D14" s="28" t="s">
        <v>29</v>
      </c>
      <c r="E14" s="552" t="e">
        <f>'Alokace pronájmů na produkty'!F34</f>
        <v>#DIV/0!</v>
      </c>
      <c r="F14" s="4"/>
      <c r="G14" s="4"/>
    </row>
    <row r="15" spans="1:7" ht="15.75" thickBot="1" x14ac:dyDescent="0.3">
      <c r="A15" s="22"/>
      <c r="B15" s="22"/>
      <c r="C15" s="22"/>
      <c r="D15" s="22"/>
      <c r="E15" s="553"/>
      <c r="F15" s="22"/>
      <c r="G15" s="22"/>
    </row>
    <row r="16" spans="1:7" x14ac:dyDescent="0.25">
      <c r="A16" s="4"/>
      <c r="B16" s="23" t="s">
        <v>30</v>
      </c>
      <c r="C16" s="29" t="s">
        <v>12</v>
      </c>
      <c r="D16" s="25" t="s">
        <v>31</v>
      </c>
      <c r="E16" s="554" t="e">
        <f>'Alokace pronájmů na produkty'!F13</f>
        <v>#DIV/0!</v>
      </c>
      <c r="F16" s="4"/>
      <c r="G16" s="4"/>
    </row>
    <row r="17" spans="1:7" x14ac:dyDescent="0.25">
      <c r="A17" s="4"/>
      <c r="B17" s="13" t="s">
        <v>32</v>
      </c>
      <c r="C17" s="17" t="s">
        <v>33</v>
      </c>
      <c r="D17" s="18" t="s">
        <v>34</v>
      </c>
      <c r="E17" s="551" t="e">
        <f>'Alokace pronájmů na produkty'!F14</f>
        <v>#DIV/0!</v>
      </c>
      <c r="F17" s="4"/>
      <c r="G17" s="4"/>
    </row>
    <row r="18" spans="1:7" x14ac:dyDescent="0.25">
      <c r="A18" s="4"/>
      <c r="B18" s="13" t="s">
        <v>35</v>
      </c>
      <c r="C18" s="17" t="s">
        <v>36</v>
      </c>
      <c r="D18" s="18" t="s">
        <v>37</v>
      </c>
      <c r="E18" s="551" t="e">
        <f>'Alokace pronájmů na produkty'!F15</f>
        <v>#DIV/0!</v>
      </c>
      <c r="F18" s="4"/>
      <c r="G18" s="4"/>
    </row>
    <row r="19" spans="1:7" ht="15.75" thickBot="1" x14ac:dyDescent="0.3">
      <c r="A19" s="4"/>
      <c r="B19" s="13" t="s">
        <v>38</v>
      </c>
      <c r="C19" s="14" t="s">
        <v>9</v>
      </c>
      <c r="D19" s="15" t="s">
        <v>39</v>
      </c>
      <c r="E19" s="551" t="e">
        <f>E18*0.45</f>
        <v>#DIV/0!</v>
      </c>
      <c r="F19" s="16"/>
      <c r="G19" s="4"/>
    </row>
    <row r="20" spans="1:7" ht="15.75" customHeight="1" thickBot="1" x14ac:dyDescent="0.3">
      <c r="A20" s="4"/>
      <c r="B20" s="19" t="s">
        <v>40</v>
      </c>
      <c r="C20" s="30" t="s">
        <v>6</v>
      </c>
      <c r="D20" s="21" t="s">
        <v>41</v>
      </c>
      <c r="E20" s="552" t="e">
        <f>'Alokace pronájmů na produkty'!F16</f>
        <v>#DIV/0!</v>
      </c>
      <c r="F20" s="4"/>
      <c r="G20" s="758" t="s">
        <v>557</v>
      </c>
    </row>
    <row r="21" spans="1:7" ht="15.75" thickBot="1" x14ac:dyDescent="0.3">
      <c r="A21" s="22"/>
      <c r="B21" s="22"/>
      <c r="C21" s="22"/>
      <c r="D21" s="22"/>
      <c r="E21" s="553"/>
      <c r="F21" s="22"/>
      <c r="G21" s="759"/>
    </row>
    <row r="22" spans="1:7" x14ac:dyDescent="0.25">
      <c r="A22" s="4"/>
      <c r="B22" s="23" t="s">
        <v>42</v>
      </c>
      <c r="C22" s="29" t="s">
        <v>43</v>
      </c>
      <c r="D22" s="25" t="s">
        <v>44</v>
      </c>
      <c r="E22" s="554">
        <f>'Alokace pronájmů na produkty'!F17</f>
        <v>0</v>
      </c>
      <c r="F22" s="4"/>
      <c r="G22" s="750"/>
    </row>
    <row r="23" spans="1:7" x14ac:dyDescent="0.25">
      <c r="A23" s="4"/>
      <c r="B23" s="13" t="s">
        <v>45</v>
      </c>
      <c r="C23" s="17" t="s">
        <v>46</v>
      </c>
      <c r="D23" s="18" t="s">
        <v>47</v>
      </c>
      <c r="E23" s="551">
        <f>'Alokace pronájmů na produkty'!F18</f>
        <v>0</v>
      </c>
      <c r="F23" s="4"/>
      <c r="G23" s="751"/>
    </row>
    <row r="24" spans="1:7" ht="25.5" x14ac:dyDescent="0.25">
      <c r="A24" s="4"/>
      <c r="B24" s="13" t="s">
        <v>48</v>
      </c>
      <c r="C24" s="17" t="s">
        <v>49</v>
      </c>
      <c r="D24" s="18" t="s">
        <v>50</v>
      </c>
      <c r="E24" s="551" t="e">
        <f>'Alokace pronájmů na produkty'!F19</f>
        <v>#DIV/0!</v>
      </c>
      <c r="F24" s="4"/>
      <c r="G24" s="751"/>
    </row>
    <row r="25" spans="1:7" x14ac:dyDescent="0.25">
      <c r="A25" s="4"/>
      <c r="B25" s="13" t="s">
        <v>51</v>
      </c>
      <c r="C25" s="17" t="s">
        <v>52</v>
      </c>
      <c r="D25" s="18" t="s">
        <v>53</v>
      </c>
      <c r="E25" s="551">
        <f>'Alokace pronájmů na produkty'!F20</f>
        <v>0</v>
      </c>
      <c r="F25" s="4"/>
      <c r="G25" s="751"/>
    </row>
    <row r="26" spans="1:7" x14ac:dyDescent="0.25">
      <c r="A26" s="4"/>
      <c r="B26" s="13" t="s">
        <v>54</v>
      </c>
      <c r="C26" s="17" t="s">
        <v>55</v>
      </c>
      <c r="D26" s="18" t="s">
        <v>56</v>
      </c>
      <c r="E26" s="551" t="e">
        <f>'Alokace pronájmů na produkty'!F21</f>
        <v>#DIV/0!</v>
      </c>
      <c r="F26" s="4"/>
      <c r="G26" s="751"/>
    </row>
    <row r="27" spans="1:7" ht="25.5" x14ac:dyDescent="0.25">
      <c r="A27" s="4"/>
      <c r="B27" s="13" t="s">
        <v>57</v>
      </c>
      <c r="C27" s="17" t="s">
        <v>58</v>
      </c>
      <c r="D27" s="18" t="s">
        <v>59</v>
      </c>
      <c r="E27" s="551">
        <f>'Alokace pronájmů na produkty'!F22</f>
        <v>0</v>
      </c>
      <c r="F27" s="4"/>
      <c r="G27" s="751"/>
    </row>
    <row r="28" spans="1:7" ht="15.75" thickBot="1" x14ac:dyDescent="0.3">
      <c r="A28" s="4"/>
      <c r="B28" s="19" t="s">
        <v>60</v>
      </c>
      <c r="C28" s="20" t="s">
        <v>61</v>
      </c>
      <c r="D28" s="21" t="s">
        <v>62</v>
      </c>
      <c r="E28" s="552">
        <f>'Alokace pronájmů na produkty'!F23</f>
        <v>0</v>
      </c>
      <c r="F28" s="4"/>
      <c r="G28" s="557"/>
    </row>
    <row r="29" spans="1:7" ht="15.75" thickBot="1" x14ac:dyDescent="0.3">
      <c r="A29" s="4"/>
      <c r="B29" s="4"/>
      <c r="C29" s="4"/>
      <c r="D29" s="8"/>
      <c r="E29" s="555"/>
      <c r="F29" s="4"/>
      <c r="G29" s="4"/>
    </row>
    <row r="30" spans="1:7" ht="15.75" thickBot="1" x14ac:dyDescent="0.3">
      <c r="A30" s="4"/>
      <c r="B30" s="32" t="s">
        <v>63</v>
      </c>
      <c r="C30" s="33" t="s">
        <v>64</v>
      </c>
      <c r="D30" s="34" t="s">
        <v>65</v>
      </c>
      <c r="E30" s="556" t="e">
        <f>SUMPRODUCT(E22:E28,G22:G28)</f>
        <v>#DIV/0!</v>
      </c>
      <c r="F30" s="4"/>
      <c r="G30" s="4"/>
    </row>
    <row r="31" spans="1:7" x14ac:dyDescent="0.25">
      <c r="A31" s="4"/>
      <c r="B31" s="16"/>
      <c r="C31" s="16"/>
      <c r="D31" s="16"/>
      <c r="E31" s="16"/>
      <c r="F31" s="4"/>
      <c r="G31" s="4"/>
    </row>
    <row r="32" spans="1:7" x14ac:dyDescent="0.25">
      <c r="A32" s="4"/>
      <c r="B32" s="4"/>
      <c r="C32" s="4"/>
      <c r="D32" s="8"/>
      <c r="E32" s="31"/>
      <c r="F32" s="4"/>
      <c r="G32" s="4"/>
    </row>
    <row r="33" spans="1:7" x14ac:dyDescent="0.25">
      <c r="A33" s="4"/>
      <c r="B33" s="4"/>
      <c r="C33" s="4"/>
      <c r="D33" s="8"/>
      <c r="E33" s="31"/>
      <c r="F33" s="4"/>
      <c r="G33" s="4"/>
    </row>
    <row r="34" spans="1:7" ht="18" x14ac:dyDescent="0.25">
      <c r="A34" s="4"/>
      <c r="B34" s="5" t="s">
        <v>66</v>
      </c>
      <c r="C34" s="5"/>
      <c r="D34" s="5"/>
      <c r="E34" s="5"/>
      <c r="F34" s="4"/>
      <c r="G34" s="4"/>
    </row>
    <row r="35" spans="1:7" ht="15.75" thickBot="1" x14ac:dyDescent="0.3">
      <c r="A35" s="4"/>
      <c r="B35" s="7"/>
      <c r="C35" s="7"/>
      <c r="D35" s="8"/>
      <c r="E35" s="35"/>
      <c r="F35" s="4"/>
      <c r="G35" s="4"/>
    </row>
    <row r="36" spans="1:7" ht="26.25" thickBot="1" x14ac:dyDescent="0.3">
      <c r="A36" s="4"/>
      <c r="B36" s="44" t="s">
        <v>1</v>
      </c>
      <c r="C36" s="45" t="s">
        <v>2</v>
      </c>
      <c r="D36" s="46" t="s">
        <v>3</v>
      </c>
      <c r="E36" s="47" t="s">
        <v>4</v>
      </c>
      <c r="F36" s="4"/>
      <c r="G36" s="4"/>
    </row>
    <row r="37" spans="1:7" x14ac:dyDescent="0.25">
      <c r="A37" s="4"/>
      <c r="B37" s="10" t="s">
        <v>67</v>
      </c>
      <c r="C37" s="11" t="s">
        <v>68</v>
      </c>
      <c r="D37" s="12" t="s">
        <v>69</v>
      </c>
      <c r="E37" s="550" t="e">
        <f>'Alokace procesů na produkty'!D34</f>
        <v>#DIV/0!</v>
      </c>
      <c r="F37" s="4"/>
      <c r="G37" s="4"/>
    </row>
    <row r="38" spans="1:7" x14ac:dyDescent="0.25">
      <c r="A38" s="4"/>
      <c r="B38" s="13" t="s">
        <v>70</v>
      </c>
      <c r="C38" s="17" t="s">
        <v>71</v>
      </c>
      <c r="D38" s="18" t="s">
        <v>72</v>
      </c>
      <c r="E38" s="551" t="e">
        <f>'Alokace procesů na produkty'!E34</f>
        <v>#DIV/0!</v>
      </c>
      <c r="F38" s="4"/>
      <c r="G38" s="4"/>
    </row>
    <row r="39" spans="1:7" ht="15.75" thickBot="1" x14ac:dyDescent="0.3">
      <c r="A39" s="4"/>
      <c r="B39" s="19" t="s">
        <v>73</v>
      </c>
      <c r="C39" s="20" t="s">
        <v>74</v>
      </c>
      <c r="D39" s="21" t="s">
        <v>75</v>
      </c>
      <c r="E39" s="552" t="e">
        <f>'Alokace procesů na produkty'!F34</f>
        <v>#DIV/0!</v>
      </c>
      <c r="F39" s="4"/>
      <c r="G39" s="4"/>
    </row>
    <row r="40" spans="1:7" ht="15.75" thickBot="1" x14ac:dyDescent="0.3">
      <c r="A40" s="22"/>
      <c r="B40" s="22"/>
      <c r="C40" s="22"/>
      <c r="D40" s="22"/>
      <c r="E40" s="553"/>
      <c r="F40" s="22"/>
      <c r="G40" s="22"/>
    </row>
    <row r="41" spans="1:7" x14ac:dyDescent="0.25">
      <c r="A41" s="4"/>
      <c r="B41" s="23" t="s">
        <v>76</v>
      </c>
      <c r="C41" s="24" t="s">
        <v>21</v>
      </c>
      <c r="D41" s="25" t="s">
        <v>77</v>
      </c>
      <c r="E41" s="554" t="e">
        <f>'Alokace procesů na produkty'!G34</f>
        <v>#DIV/0!</v>
      </c>
      <c r="F41" s="4"/>
      <c r="G41" s="4"/>
    </row>
    <row r="42" spans="1:7" x14ac:dyDescent="0.25">
      <c r="A42" s="22"/>
      <c r="B42" s="756" t="s">
        <v>78</v>
      </c>
      <c r="C42" s="26" t="s">
        <v>24</v>
      </c>
      <c r="D42" s="18" t="s">
        <v>79</v>
      </c>
      <c r="E42" s="551" t="e">
        <f>0.625*E44</f>
        <v>#DIV/0!</v>
      </c>
      <c r="F42" s="22"/>
      <c r="G42" s="22"/>
    </row>
    <row r="43" spans="1:7" x14ac:dyDescent="0.25">
      <c r="A43" s="22"/>
      <c r="B43" s="760"/>
      <c r="C43" s="26" t="s">
        <v>26</v>
      </c>
      <c r="D43" s="18" t="s">
        <v>80</v>
      </c>
      <c r="E43" s="551" t="e">
        <f>0.75*E44</f>
        <v>#DIV/0!</v>
      </c>
      <c r="F43" s="22"/>
      <c r="G43" s="22"/>
    </row>
    <row r="44" spans="1:7" ht="15.75" thickBot="1" x14ac:dyDescent="0.3">
      <c r="A44" s="22"/>
      <c r="B44" s="761"/>
      <c r="C44" s="27" t="s">
        <v>21</v>
      </c>
      <c r="D44" s="21" t="s">
        <v>81</v>
      </c>
      <c r="E44" s="552" t="e">
        <f>Procesy!Q110*'Alokace procesů na produkty'!G12+'Alokace procesů na produkty'!G13*Procesy!Q121</f>
        <v>#DIV/0!</v>
      </c>
      <c r="F44" s="22"/>
      <c r="G44" s="22"/>
    </row>
    <row r="45" spans="1:7" ht="15.75" thickBot="1" x14ac:dyDescent="0.3">
      <c r="A45" s="22"/>
      <c r="B45" s="22"/>
      <c r="C45" s="22"/>
      <c r="D45" s="22"/>
      <c r="E45" s="553"/>
      <c r="F45" s="22"/>
      <c r="G45" s="22"/>
    </row>
    <row r="46" spans="1:7" ht="25.5" x14ac:dyDescent="0.25">
      <c r="A46" s="4"/>
      <c r="B46" s="23" t="s">
        <v>82</v>
      </c>
      <c r="C46" s="29" t="s">
        <v>83</v>
      </c>
      <c r="D46" s="36" t="s">
        <v>84</v>
      </c>
      <c r="E46" s="554" t="e">
        <f>'Alokace procesů na produkty'!H34</f>
        <v>#DIV/0!</v>
      </c>
      <c r="F46" s="4"/>
      <c r="G46" s="4"/>
    </row>
    <row r="47" spans="1:7" ht="25.5" x14ac:dyDescent="0.25">
      <c r="A47" s="4"/>
      <c r="B47" s="13" t="s">
        <v>85</v>
      </c>
      <c r="C47" s="17" t="s">
        <v>86</v>
      </c>
      <c r="D47" s="37" t="s">
        <v>87</v>
      </c>
      <c r="E47" s="551" t="e">
        <f>'Alokace procesů na produkty'!J34</f>
        <v>#DIV/0!</v>
      </c>
      <c r="F47" s="4"/>
      <c r="G47" s="16"/>
    </row>
    <row r="48" spans="1:7" x14ac:dyDescent="0.25">
      <c r="A48" s="4"/>
      <c r="B48" s="13" t="s">
        <v>88</v>
      </c>
      <c r="C48" s="17" t="s">
        <v>12</v>
      </c>
      <c r="D48" s="37" t="s">
        <v>89</v>
      </c>
      <c r="E48" s="551" t="e">
        <f>'Alokace procesů na produkty'!K34</f>
        <v>#DIV/0!</v>
      </c>
      <c r="F48" s="4"/>
      <c r="G48" s="4"/>
    </row>
    <row r="49" spans="1:7" x14ac:dyDescent="0.25">
      <c r="A49" s="4"/>
      <c r="B49" s="13" t="s">
        <v>90</v>
      </c>
      <c r="C49" s="17" t="s">
        <v>12</v>
      </c>
      <c r="D49" s="37" t="s">
        <v>91</v>
      </c>
      <c r="E49" s="551" t="e">
        <f>'Alokace procesů na produkty'!L34</f>
        <v>#DIV/0!</v>
      </c>
      <c r="F49" s="4"/>
      <c r="G49" s="4"/>
    </row>
    <row r="50" spans="1:7" x14ac:dyDescent="0.25">
      <c r="A50" s="4"/>
      <c r="B50" s="13" t="s">
        <v>92</v>
      </c>
      <c r="C50" s="17" t="s">
        <v>33</v>
      </c>
      <c r="D50" s="37" t="s">
        <v>93</v>
      </c>
      <c r="E50" s="551" t="e">
        <f>'Alokace procesů na produkty'!M34</f>
        <v>#DIV/0!</v>
      </c>
      <c r="F50" s="4"/>
      <c r="G50" s="4"/>
    </row>
    <row r="51" spans="1:7" ht="26.25" thickBot="1" x14ac:dyDescent="0.3">
      <c r="A51" s="4"/>
      <c r="B51" s="19" t="s">
        <v>94</v>
      </c>
      <c r="C51" s="20" t="s">
        <v>95</v>
      </c>
      <c r="D51" s="38" t="s">
        <v>96</v>
      </c>
      <c r="E51" s="552" t="e">
        <f>'Alokace procesů na produkty'!N34</f>
        <v>#DIV/0!</v>
      </c>
      <c r="F51" s="4"/>
      <c r="G51" s="4"/>
    </row>
    <row r="52" spans="1:7" ht="15.75" thickBot="1" x14ac:dyDescent="0.3">
      <c r="A52" s="22"/>
      <c r="B52" s="22"/>
      <c r="C52" s="22"/>
      <c r="D52" s="22"/>
      <c r="E52" s="553"/>
      <c r="F52" s="22"/>
      <c r="G52" s="22"/>
    </row>
    <row r="53" spans="1:7" x14ac:dyDescent="0.25">
      <c r="A53" s="4"/>
      <c r="B53" s="23" t="s">
        <v>97</v>
      </c>
      <c r="C53" s="29" t="s">
        <v>545</v>
      </c>
      <c r="D53" s="25" t="s">
        <v>98</v>
      </c>
      <c r="E53" s="554" t="e">
        <f>'Alokace procesů na produkty'!O34</f>
        <v>#DIV/0!</v>
      </c>
      <c r="F53" s="4"/>
      <c r="G53" s="4"/>
    </row>
    <row r="54" spans="1:7" x14ac:dyDescent="0.25">
      <c r="A54" s="4"/>
      <c r="B54" s="13" t="s">
        <v>99</v>
      </c>
      <c r="C54" s="17" t="s">
        <v>544</v>
      </c>
      <c r="D54" s="18" t="s">
        <v>100</v>
      </c>
      <c r="E54" s="551" t="e">
        <f>'Alokace procesů na produkty'!P34</f>
        <v>#DIV/0!</v>
      </c>
      <c r="F54" s="4"/>
      <c r="G54" s="4"/>
    </row>
    <row r="55" spans="1:7" ht="25.5" x14ac:dyDescent="0.25">
      <c r="A55" s="4"/>
      <c r="B55" s="10" t="s">
        <v>101</v>
      </c>
      <c r="C55" s="17" t="s">
        <v>547</v>
      </c>
      <c r="D55" s="18" t="s">
        <v>102</v>
      </c>
      <c r="E55" s="551" t="e">
        <f>'Alokace procesů na produkty'!Q34</f>
        <v>#DIV/0!</v>
      </c>
      <c r="F55" s="4"/>
      <c r="G55" s="4"/>
    </row>
    <row r="56" spans="1:7" ht="26.25" thickBot="1" x14ac:dyDescent="0.3">
      <c r="A56" s="4"/>
      <c r="B56" s="19" t="s">
        <v>103</v>
      </c>
      <c r="C56" s="20" t="s">
        <v>546</v>
      </c>
      <c r="D56" s="21" t="s">
        <v>104</v>
      </c>
      <c r="E56" s="552" t="e">
        <f>'Alokace procesů na produkty'!R34</f>
        <v>#DIV/0!</v>
      </c>
      <c r="F56" s="4"/>
      <c r="G56" s="4"/>
    </row>
    <row r="57" spans="1:7" ht="15.75" thickBot="1" x14ac:dyDescent="0.3">
      <c r="A57" s="22"/>
      <c r="B57" s="22"/>
      <c r="C57" s="22"/>
      <c r="D57" s="22"/>
      <c r="E57" s="553"/>
      <c r="F57" s="22"/>
      <c r="G57" s="22"/>
    </row>
    <row r="58" spans="1:7" x14ac:dyDescent="0.25">
      <c r="A58" s="4"/>
      <c r="B58" s="23" t="s">
        <v>105</v>
      </c>
      <c r="C58" s="29" t="s">
        <v>18</v>
      </c>
      <c r="D58" s="36" t="s">
        <v>106</v>
      </c>
      <c r="E58" s="554" t="e">
        <f>'Alokace procesů na produkty'!S34</f>
        <v>#DIV/0!</v>
      </c>
      <c r="F58" s="4"/>
      <c r="G58" s="4"/>
    </row>
    <row r="59" spans="1:7" x14ac:dyDescent="0.25">
      <c r="A59" s="4"/>
      <c r="B59" s="13" t="s">
        <v>107</v>
      </c>
      <c r="C59" s="17" t="s">
        <v>95</v>
      </c>
      <c r="D59" s="37" t="s">
        <v>108</v>
      </c>
      <c r="E59" s="551" t="e">
        <f>'Alokace procesů na produkty'!T34</f>
        <v>#DIV/0!</v>
      </c>
      <c r="F59" s="4"/>
      <c r="G59" s="4"/>
    </row>
    <row r="60" spans="1:7" x14ac:dyDescent="0.25">
      <c r="A60" s="4"/>
      <c r="B60" s="13" t="s">
        <v>109</v>
      </c>
      <c r="C60" s="17" t="s">
        <v>12</v>
      </c>
      <c r="D60" s="37" t="s">
        <v>110</v>
      </c>
      <c r="E60" s="551" t="e">
        <f>'Alokace procesů na produkty'!U34</f>
        <v>#DIV/0!</v>
      </c>
      <c r="F60" s="4"/>
      <c r="G60" s="4"/>
    </row>
    <row r="61" spans="1:7" x14ac:dyDescent="0.25">
      <c r="A61" s="4"/>
      <c r="B61" s="13" t="s">
        <v>111</v>
      </c>
      <c r="C61" s="17" t="s">
        <v>95</v>
      </c>
      <c r="D61" s="37" t="s">
        <v>112</v>
      </c>
      <c r="E61" s="551" t="e">
        <f>'Alokace procesů na produkty'!V34</f>
        <v>#DIV/0!</v>
      </c>
      <c r="F61" s="4"/>
      <c r="G61" s="4"/>
    </row>
    <row r="62" spans="1:7" x14ac:dyDescent="0.25">
      <c r="A62" s="4"/>
      <c r="B62" s="13" t="s">
        <v>113</v>
      </c>
      <c r="C62" s="17" t="s">
        <v>33</v>
      </c>
      <c r="D62" s="37" t="s">
        <v>114</v>
      </c>
      <c r="E62" s="551" t="e">
        <f>'Alokace procesů na produkty'!W34</f>
        <v>#DIV/0!</v>
      </c>
      <c r="F62" s="4"/>
      <c r="G62" s="4"/>
    </row>
    <row r="63" spans="1:7" ht="15.75" thickBot="1" x14ac:dyDescent="0.3">
      <c r="A63" s="4"/>
      <c r="B63" s="19" t="s">
        <v>115</v>
      </c>
      <c r="C63" s="20" t="s">
        <v>18</v>
      </c>
      <c r="D63" s="21" t="s">
        <v>116</v>
      </c>
      <c r="E63" s="552" t="e">
        <f>'Alokace procesů na produkty'!X34</f>
        <v>#DIV/0!</v>
      </c>
      <c r="F63" s="4"/>
      <c r="G63" s="4"/>
    </row>
    <row r="64" spans="1:7" ht="15.75" thickBot="1" x14ac:dyDescent="0.3">
      <c r="A64" s="22"/>
      <c r="B64" s="22"/>
      <c r="C64" s="22"/>
      <c r="D64" s="22"/>
      <c r="E64" s="553"/>
      <c r="F64" s="22"/>
      <c r="G64" s="22"/>
    </row>
    <row r="65" spans="1:7" ht="15.75" thickBot="1" x14ac:dyDescent="0.3">
      <c r="A65" s="4"/>
      <c r="B65" s="32" t="s">
        <v>117</v>
      </c>
      <c r="C65" s="39" t="s">
        <v>548</v>
      </c>
      <c r="D65" s="40" t="s">
        <v>118</v>
      </c>
      <c r="E65" s="556" t="e">
        <f>'Alokace procesů na produkty'!Y34</f>
        <v>#DIV/0!</v>
      </c>
      <c r="F65" s="4"/>
      <c r="G65" s="4"/>
    </row>
    <row r="66" spans="1:7" ht="15.75" thickBot="1" x14ac:dyDescent="0.3">
      <c r="A66" s="4"/>
      <c r="B66" s="4"/>
      <c r="C66" s="4"/>
      <c r="D66" s="8"/>
      <c r="E66" s="555"/>
      <c r="F66" s="4"/>
      <c r="G66" s="4"/>
    </row>
    <row r="67" spans="1:7" x14ac:dyDescent="0.25">
      <c r="A67" s="4"/>
      <c r="B67" s="23" t="s">
        <v>119</v>
      </c>
      <c r="C67" s="29" t="s">
        <v>64</v>
      </c>
      <c r="D67" s="41" t="s">
        <v>120</v>
      </c>
      <c r="E67" s="554" t="e">
        <f>0.9*E49</f>
        <v>#DIV/0!</v>
      </c>
      <c r="F67" s="4"/>
      <c r="G67" s="4"/>
    </row>
    <row r="68" spans="1:7" ht="15.75" thickBot="1" x14ac:dyDescent="0.3">
      <c r="A68" s="4"/>
      <c r="B68" s="19" t="s">
        <v>121</v>
      </c>
      <c r="C68" s="20" t="s">
        <v>122</v>
      </c>
      <c r="D68" s="42" t="s">
        <v>123</v>
      </c>
      <c r="E68" s="557"/>
      <c r="F68" s="4"/>
      <c r="G68" s="4"/>
    </row>
    <row r="69" spans="1:7" x14ac:dyDescent="0.25">
      <c r="A69" s="4"/>
      <c r="B69" s="4"/>
      <c r="C69" s="4"/>
      <c r="D69" s="8"/>
      <c r="E69" s="31"/>
      <c r="F69" s="4"/>
      <c r="G69" s="4"/>
    </row>
    <row r="70" spans="1:7" x14ac:dyDescent="0.25">
      <c r="A70" s="4"/>
      <c r="B70" s="4"/>
      <c r="C70" s="4"/>
      <c r="D70" s="8"/>
      <c r="E70" s="31"/>
      <c r="F70" s="4"/>
      <c r="G70" s="4"/>
    </row>
    <row r="71" spans="1:7" x14ac:dyDescent="0.25">
      <c r="A71" s="4"/>
      <c r="B71" s="4"/>
      <c r="C71" s="4"/>
      <c r="D71" s="8"/>
      <c r="E71" s="31"/>
      <c r="F71" s="4"/>
      <c r="G71" s="4"/>
    </row>
  </sheetData>
  <mergeCells count="3">
    <mergeCell ref="B12:B13"/>
    <mergeCell ref="G20:G21"/>
    <mergeCell ref="B42:B44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6E85A-6928-4515-84D4-38E0BEB9A9F9}">
  <dimension ref="A1:I9"/>
  <sheetViews>
    <sheetView showGridLines="0" workbookViewId="0">
      <selection activeCell="D4" sqref="D4"/>
    </sheetView>
  </sheetViews>
  <sheetFormatPr defaultRowHeight="15" x14ac:dyDescent="0.25"/>
  <cols>
    <col min="1" max="1" width="2.140625" customWidth="1"/>
    <col min="2" max="2" width="18.85546875" customWidth="1"/>
    <col min="3" max="3" width="15" customWidth="1"/>
    <col min="4" max="4" width="14" bestFit="1" customWidth="1"/>
    <col min="5" max="5" width="14.5703125" customWidth="1"/>
    <col min="6" max="6" width="14.28515625" customWidth="1"/>
    <col min="7" max="8" width="16.42578125" bestFit="1" customWidth="1"/>
    <col min="9" max="9" width="1.42578125" customWidth="1"/>
  </cols>
  <sheetData>
    <row r="1" spans="1:9" x14ac:dyDescent="0.25">
      <c r="A1" s="285"/>
      <c r="B1" s="285"/>
      <c r="C1" s="291"/>
      <c r="D1" s="291"/>
      <c r="E1" s="291"/>
      <c r="F1" s="291"/>
      <c r="G1" s="291"/>
      <c r="H1" s="291"/>
      <c r="I1" s="285"/>
    </row>
    <row r="2" spans="1:9" ht="18" x14ac:dyDescent="0.25">
      <c r="A2" s="285"/>
      <c r="B2" s="287" t="s">
        <v>485</v>
      </c>
      <c r="C2" s="291"/>
      <c r="D2" s="291"/>
      <c r="E2" s="291"/>
      <c r="F2" s="291"/>
      <c r="G2" s="291"/>
      <c r="H2" s="291"/>
      <c r="I2" s="285"/>
    </row>
    <row r="3" spans="1:9" ht="15.75" thickBot="1" x14ac:dyDescent="0.3">
      <c r="A3" s="285"/>
      <c r="B3" s="285"/>
      <c r="C3" s="291"/>
      <c r="D3" s="291"/>
      <c r="E3" s="291"/>
      <c r="F3" s="291"/>
      <c r="G3" s="291"/>
      <c r="H3" s="291"/>
      <c r="I3" s="285"/>
    </row>
    <row r="4" spans="1:9" ht="51.75" thickBot="1" x14ac:dyDescent="0.3">
      <c r="A4" s="285"/>
      <c r="B4" s="375" t="s">
        <v>486</v>
      </c>
      <c r="C4" s="376" t="s">
        <v>487</v>
      </c>
      <c r="D4" s="377" t="str">
        <f>"CoC "&amp;Objemy!D4*100&amp;"% na m2 - roční"</f>
        <v>CoC 0% na m2 - roční</v>
      </c>
      <c r="E4" s="376" t="s">
        <v>488</v>
      </c>
      <c r="F4" s="377" t="str">
        <f>"Roční CoC "&amp;Objemy!D4*100&amp;"% na průměrnou místnost"</f>
        <v>Roční CoC 0% na průměrnou místnost</v>
      </c>
      <c r="G4" s="376" t="s">
        <v>489</v>
      </c>
      <c r="H4" s="377" t="str">
        <f>"Roční CoC "&amp;Objemy!D4*100&amp;"% na 1 stojan"</f>
        <v>Roční CoC 0% na 1 stojan</v>
      </c>
      <c r="I4" s="373"/>
    </row>
    <row r="5" spans="1:9" ht="15.75" thickBot="1" x14ac:dyDescent="0.3">
      <c r="A5" s="285"/>
      <c r="B5" s="374" t="s">
        <v>490</v>
      </c>
      <c r="C5" s="702"/>
      <c r="D5" s="702"/>
      <c r="E5" s="703">
        <f>C5*'Příloha 5 ceny'!$C$90</f>
        <v>0</v>
      </c>
      <c r="F5" s="704">
        <f>D5*'Příloha 5 ceny'!$C$90</f>
        <v>0</v>
      </c>
      <c r="G5" s="705" t="e">
        <f>E5/Objemy!$L$19</f>
        <v>#DIV/0!</v>
      </c>
      <c r="H5" s="706" t="e">
        <f>F5/Objemy!$L$19</f>
        <v>#DIV/0!</v>
      </c>
      <c r="I5" s="285"/>
    </row>
    <row r="6" spans="1:9" x14ac:dyDescent="0.25">
      <c r="A6" s="285"/>
      <c r="B6" s="285"/>
      <c r="C6" s="291"/>
      <c r="D6" s="291"/>
      <c r="E6" s="291"/>
      <c r="F6" s="291"/>
      <c r="G6" s="291"/>
      <c r="H6" s="291"/>
      <c r="I6" s="285"/>
    </row>
    <row r="7" spans="1:9" x14ac:dyDescent="0.25">
      <c r="A7" s="285"/>
      <c r="B7" s="285"/>
      <c r="C7" s="291"/>
      <c r="D7" s="291"/>
      <c r="E7" s="291"/>
      <c r="F7" s="291"/>
      <c r="G7" s="291"/>
      <c r="H7" s="291"/>
      <c r="I7" s="285"/>
    </row>
    <row r="8" spans="1:9" x14ac:dyDescent="0.25">
      <c r="A8" s="285"/>
      <c r="B8" s="70" t="s">
        <v>538</v>
      </c>
      <c r="C8" s="291"/>
      <c r="D8" s="291"/>
      <c r="E8" s="291"/>
      <c r="F8" s="291"/>
      <c r="G8" s="291"/>
      <c r="H8" s="291"/>
      <c r="I8" s="285"/>
    </row>
    <row r="9" spans="1:9" x14ac:dyDescent="0.25">
      <c r="A9" s="285"/>
      <c r="B9" s="285"/>
      <c r="C9" s="291"/>
      <c r="D9" s="291"/>
      <c r="E9" s="291"/>
      <c r="F9" s="291"/>
      <c r="G9" s="291"/>
      <c r="H9" s="291"/>
      <c r="I9" s="285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61938-F64C-4D32-8241-DC50B0820A96}">
  <dimension ref="A1:S24"/>
  <sheetViews>
    <sheetView showGridLines="0" workbookViewId="0"/>
  </sheetViews>
  <sheetFormatPr defaultRowHeight="15" x14ac:dyDescent="0.25"/>
  <cols>
    <col min="1" max="1" width="2.140625" customWidth="1"/>
    <col min="2" max="2" width="43.85546875" bestFit="1" customWidth="1"/>
    <col min="3" max="3" width="16.42578125" bestFit="1" customWidth="1"/>
    <col min="4" max="4" width="1.5703125" customWidth="1"/>
    <col min="5" max="6" width="16.42578125" bestFit="1" customWidth="1"/>
    <col min="7" max="7" width="15.42578125" customWidth="1"/>
    <col min="8" max="9" width="16.42578125" bestFit="1" customWidth="1"/>
    <col min="10" max="10" width="2.85546875" customWidth="1"/>
    <col min="11" max="11" width="12.42578125" bestFit="1" customWidth="1"/>
    <col min="12" max="12" width="16.28515625" bestFit="1" customWidth="1"/>
    <col min="13" max="13" width="1.140625" customWidth="1"/>
    <col min="14" max="14" width="9.5703125" bestFit="1" customWidth="1"/>
    <col min="15" max="15" width="8.28515625" bestFit="1" customWidth="1"/>
    <col min="16" max="16" width="1.5703125" customWidth="1"/>
    <col min="17" max="17" width="16.42578125" bestFit="1" customWidth="1"/>
    <col min="18" max="18" width="3.5703125" customWidth="1"/>
  </cols>
  <sheetData>
    <row r="1" spans="1:19" x14ac:dyDescent="0.2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9"/>
      <c r="R1" s="378"/>
      <c r="S1" s="378"/>
    </row>
    <row r="2" spans="1:19" ht="20.25" x14ac:dyDescent="0.25">
      <c r="A2" s="378"/>
      <c r="B2" s="380" t="s">
        <v>491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P2" s="378"/>
      <c r="Q2" s="379"/>
      <c r="R2" s="378"/>
      <c r="S2" s="378"/>
    </row>
    <row r="3" spans="1:19" x14ac:dyDescent="0.25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P3" s="378"/>
      <c r="Q3" s="379"/>
      <c r="R3" s="378"/>
      <c r="S3" s="378"/>
    </row>
    <row r="4" spans="1:19" ht="16.5" thickBot="1" x14ac:dyDescent="0.3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81" t="s">
        <v>492</v>
      </c>
      <c r="L4" s="378"/>
      <c r="M4" s="378"/>
      <c r="N4" s="378"/>
      <c r="O4" s="378"/>
      <c r="P4" s="378"/>
      <c r="Q4" s="379"/>
      <c r="R4" s="378"/>
      <c r="S4" s="378"/>
    </row>
    <row r="5" spans="1:19" ht="39" thickBot="1" x14ac:dyDescent="0.3">
      <c r="A5" s="378"/>
      <c r="B5" s="401" t="s">
        <v>493</v>
      </c>
      <c r="C5" s="402" t="s">
        <v>494</v>
      </c>
      <c r="D5" s="378"/>
      <c r="E5" s="403" t="s">
        <v>495</v>
      </c>
      <c r="F5" s="402" t="s">
        <v>496</v>
      </c>
      <c r="G5" s="378"/>
      <c r="H5" s="403" t="s">
        <v>497</v>
      </c>
      <c r="I5" s="402" t="s">
        <v>498</v>
      </c>
      <c r="J5" s="378"/>
      <c r="K5" s="403" t="s">
        <v>499</v>
      </c>
      <c r="L5" s="402" t="s">
        <v>500</v>
      </c>
      <c r="M5" s="382"/>
      <c r="N5" s="403" t="s">
        <v>501</v>
      </c>
      <c r="O5" s="402" t="s">
        <v>502</v>
      </c>
      <c r="P5" s="378"/>
      <c r="Q5" s="404" t="str">
        <f>Objemy!B6</f>
        <v>Koeficient režie</v>
      </c>
      <c r="R5" s="378"/>
      <c r="S5" s="378"/>
    </row>
    <row r="6" spans="1:19" ht="26.25" thickBot="1" x14ac:dyDescent="0.3">
      <c r="A6" s="378"/>
      <c r="B6" s="383" t="s">
        <v>5</v>
      </c>
      <c r="C6" s="384">
        <f>'Příloha 5 ceny'!$C$81</f>
        <v>0</v>
      </c>
      <c r="D6" s="385"/>
      <c r="E6" s="386" t="e">
        <f t="shared" ref="E6:E21" si="0">C6*L6</f>
        <v>#DIV/0!</v>
      </c>
      <c r="F6" s="387">
        <f t="shared" ref="F6:F16" si="1">C6*K6</f>
        <v>0</v>
      </c>
      <c r="G6" s="378"/>
      <c r="H6" s="710" t="e">
        <f t="shared" ref="H6:I21" si="2">E6/12</f>
        <v>#DIV/0!</v>
      </c>
      <c r="I6" s="711">
        <f t="shared" si="2"/>
        <v>0</v>
      </c>
      <c r="J6" s="712"/>
      <c r="K6" s="713"/>
      <c r="L6" s="388" t="e">
        <f>(Objemy!$D$4-'Měsíční pronájmy'!O6)/(1-((1+'Měsíční pronájmy'!O6)/(1+Objemy!$D$4))^'Měsíční pronájmy'!N6)</f>
        <v>#DIV/0!</v>
      </c>
      <c r="M6" s="712"/>
      <c r="N6" s="714"/>
      <c r="O6" s="715"/>
      <c r="P6" s="716"/>
      <c r="Q6" s="717" t="e">
        <f>(H6+I6)*Objemy!$D$6</f>
        <v>#DIV/0!</v>
      </c>
      <c r="R6" s="378"/>
      <c r="S6" s="378"/>
    </row>
    <row r="7" spans="1:19" ht="15.75" thickBot="1" x14ac:dyDescent="0.3">
      <c r="A7" s="378"/>
      <c r="B7" s="389" t="s">
        <v>11</v>
      </c>
      <c r="C7" s="390">
        <f>'Investice do položek pronájmů'!D6</f>
        <v>0</v>
      </c>
      <c r="D7" s="385"/>
      <c r="E7" s="391" t="e">
        <f t="shared" si="0"/>
        <v>#DIV/0!</v>
      </c>
      <c r="F7" s="392">
        <f t="shared" si="1"/>
        <v>0</v>
      </c>
      <c r="G7" s="378"/>
      <c r="H7" s="718" t="e">
        <f t="shared" si="2"/>
        <v>#DIV/0!</v>
      </c>
      <c r="I7" s="719">
        <f t="shared" si="2"/>
        <v>0</v>
      </c>
      <c r="J7" s="712"/>
      <c r="K7" s="720"/>
      <c r="L7" s="393" t="e">
        <f>(Objemy!$D$4-'Měsíční pronájmy'!O7)/(1-((1+'Měsíční pronájmy'!O7)/(1+Objemy!$D$4))^'Měsíční pronájmy'!N7)</f>
        <v>#DIV/0!</v>
      </c>
      <c r="M7" s="712"/>
      <c r="N7" s="721"/>
      <c r="O7" s="722"/>
      <c r="P7" s="716"/>
      <c r="Q7" s="717" t="e">
        <f>(H7+I7)*Objemy!$D$6</f>
        <v>#DIV/0!</v>
      </c>
      <c r="R7" s="378"/>
      <c r="S7" s="378"/>
    </row>
    <row r="8" spans="1:19" ht="15.75" thickBot="1" x14ac:dyDescent="0.3">
      <c r="A8" s="378"/>
      <c r="B8" s="389" t="s">
        <v>14</v>
      </c>
      <c r="C8" s="394"/>
      <c r="D8" s="385"/>
      <c r="E8" s="395"/>
      <c r="F8" s="392">
        <f>'Příloha 5 ceny'!$C$98*24*365.25</f>
        <v>0</v>
      </c>
      <c r="G8" s="378"/>
      <c r="H8" s="718"/>
      <c r="I8" s="719">
        <f>F8/12</f>
        <v>0</v>
      </c>
      <c r="J8" s="712"/>
      <c r="K8" s="720"/>
      <c r="L8" s="723"/>
      <c r="M8" s="712"/>
      <c r="N8" s="721"/>
      <c r="O8" s="724"/>
      <c r="P8" s="725"/>
      <c r="Q8" s="717">
        <f>(H8+0)*Objemy!$D$6</f>
        <v>0</v>
      </c>
      <c r="R8" s="378"/>
      <c r="S8" s="378"/>
    </row>
    <row r="9" spans="1:19" ht="15.75" thickBot="1" x14ac:dyDescent="0.3">
      <c r="A9" s="378"/>
      <c r="B9" s="389" t="s">
        <v>563</v>
      </c>
      <c r="C9" s="390">
        <f>'Investice do položek pronájmů'!D7</f>
        <v>0</v>
      </c>
      <c r="D9" s="385"/>
      <c r="E9" s="391" t="e">
        <f t="shared" si="0"/>
        <v>#DIV/0!</v>
      </c>
      <c r="F9" s="392">
        <f t="shared" si="1"/>
        <v>0</v>
      </c>
      <c r="G9" s="378"/>
      <c r="H9" s="718" t="e">
        <f t="shared" si="2"/>
        <v>#DIV/0!</v>
      </c>
      <c r="I9" s="719">
        <f t="shared" si="2"/>
        <v>0</v>
      </c>
      <c r="J9" s="712"/>
      <c r="K9" s="720"/>
      <c r="L9" s="393" t="e">
        <f>(Objemy!$D$4-'Měsíční pronájmy'!O9)/(1-((1+'Měsíční pronájmy'!O9)/(1+Objemy!$D$4))^'Měsíční pronájmy'!N9)</f>
        <v>#DIV/0!</v>
      </c>
      <c r="M9" s="712"/>
      <c r="N9" s="721"/>
      <c r="O9" s="722"/>
      <c r="P9" s="716"/>
      <c r="Q9" s="717" t="e">
        <f>(H9+I9)*Objemy!$D$6</f>
        <v>#DIV/0!</v>
      </c>
      <c r="R9" s="378"/>
      <c r="S9" s="378"/>
    </row>
    <row r="10" spans="1:19" ht="15.75" thickBot="1" x14ac:dyDescent="0.3">
      <c r="A10" s="378"/>
      <c r="B10" s="389" t="s">
        <v>393</v>
      </c>
      <c r="C10" s="390">
        <f>'Investice do položek pronájmů'!D8</f>
        <v>0</v>
      </c>
      <c r="D10" s="385"/>
      <c r="E10" s="391" t="e">
        <f>C10*L10</f>
        <v>#DIV/0!</v>
      </c>
      <c r="F10" s="392">
        <f>C10*K10</f>
        <v>0</v>
      </c>
      <c r="G10" s="378"/>
      <c r="H10" s="718" t="e">
        <f>E10/12</f>
        <v>#DIV/0!</v>
      </c>
      <c r="I10" s="719">
        <f>F10/12</f>
        <v>0</v>
      </c>
      <c r="J10" s="712"/>
      <c r="K10" s="720"/>
      <c r="L10" s="393" t="e">
        <f>(Objemy!$D$4-'Měsíční pronájmy'!O10)/(1-((1+'Měsíční pronájmy'!O10)/(1+Objemy!$D$4))^'Měsíční pronájmy'!N10)</f>
        <v>#DIV/0!</v>
      </c>
      <c r="M10" s="712"/>
      <c r="N10" s="721"/>
      <c r="O10" s="722"/>
      <c r="P10" s="716"/>
      <c r="Q10" s="717" t="e">
        <f>(H10+I10)*Objemy!$D$6</f>
        <v>#DIV/0!</v>
      </c>
      <c r="R10" s="378"/>
      <c r="S10" s="378"/>
    </row>
    <row r="11" spans="1:19" ht="15.75" thickBot="1" x14ac:dyDescent="0.3">
      <c r="A11" s="378"/>
      <c r="B11" s="389" t="s">
        <v>503</v>
      </c>
      <c r="C11" s="394"/>
      <c r="D11" s="385"/>
      <c r="E11" s="395"/>
      <c r="F11" s="392" t="e">
        <f>'Náklady na technolog. plochu'!G5+'Náklady na technolog. plochu'!H5</f>
        <v>#DIV/0!</v>
      </c>
      <c r="G11" s="378"/>
      <c r="H11" s="718"/>
      <c r="I11" s="719" t="e">
        <f>F11/12</f>
        <v>#DIV/0!</v>
      </c>
      <c r="J11" s="712"/>
      <c r="K11" s="720"/>
      <c r="L11" s="723"/>
      <c r="M11" s="712"/>
      <c r="N11" s="721"/>
      <c r="O11" s="724"/>
      <c r="P11" s="725"/>
      <c r="Q11" s="717" t="e">
        <f>(H11+I11)*Objemy!$D$6</f>
        <v>#DIV/0!</v>
      </c>
      <c r="R11" s="378"/>
      <c r="S11" s="378"/>
    </row>
    <row r="12" spans="1:19" ht="15.75" thickBot="1" x14ac:dyDescent="0.3">
      <c r="A12" s="378"/>
      <c r="B12" s="389" t="s">
        <v>504</v>
      </c>
      <c r="C12" s="390" t="e">
        <f>'Příloha 5 ceny'!$C$89</f>
        <v>#DIV/0!</v>
      </c>
      <c r="D12" s="385"/>
      <c r="E12" s="391" t="e">
        <f>C12*L12</f>
        <v>#DIV/0!</v>
      </c>
      <c r="F12" s="392" t="e">
        <f>2940*Objemy!$L$19</f>
        <v>#DIV/0!</v>
      </c>
      <c r="G12" s="378"/>
      <c r="H12" s="718" t="e">
        <f>E12/12</f>
        <v>#DIV/0!</v>
      </c>
      <c r="I12" s="719" t="e">
        <f>F12/12</f>
        <v>#DIV/0!</v>
      </c>
      <c r="J12" s="712"/>
      <c r="K12" s="720"/>
      <c r="L12" s="393" t="e">
        <f>(Objemy!$D$4-'Měsíční pronájmy'!O12)/(1-((1+'Měsíční pronájmy'!O12)/(1+Objemy!$D$4))^'Měsíční pronájmy'!N12)</f>
        <v>#DIV/0!</v>
      </c>
      <c r="M12" s="712"/>
      <c r="N12" s="721"/>
      <c r="O12" s="722"/>
      <c r="P12" s="716"/>
      <c r="Q12" s="717" t="e">
        <f>(H12+I12)*Objemy!$D$6</f>
        <v>#DIV/0!</v>
      </c>
      <c r="R12" s="378"/>
      <c r="S12" s="378"/>
    </row>
    <row r="13" spans="1:19" ht="15.75" thickBot="1" x14ac:dyDescent="0.3">
      <c r="A13" s="378"/>
      <c r="B13" s="389" t="s">
        <v>30</v>
      </c>
      <c r="C13" s="390">
        <f>'Investice do položek pronájmů'!D9</f>
        <v>0</v>
      </c>
      <c r="D13" s="385"/>
      <c r="E13" s="391" t="e">
        <f t="shared" si="0"/>
        <v>#DIV/0!</v>
      </c>
      <c r="F13" s="392">
        <f t="shared" si="1"/>
        <v>0</v>
      </c>
      <c r="G13" s="378"/>
      <c r="H13" s="718" t="e">
        <f t="shared" si="2"/>
        <v>#DIV/0!</v>
      </c>
      <c r="I13" s="719">
        <f t="shared" si="2"/>
        <v>0</v>
      </c>
      <c r="J13" s="712"/>
      <c r="K13" s="720"/>
      <c r="L13" s="393" t="e">
        <f>(Objemy!$D$4-'Měsíční pronájmy'!O13)/(1-((1+'Měsíční pronájmy'!O13)/(1+Objemy!$D$4))^'Měsíční pronájmy'!N13)</f>
        <v>#DIV/0!</v>
      </c>
      <c r="M13" s="712"/>
      <c r="N13" s="721"/>
      <c r="O13" s="722"/>
      <c r="P13" s="716"/>
      <c r="Q13" s="717" t="e">
        <f>(H13+I13)*Objemy!$D$6</f>
        <v>#DIV/0!</v>
      </c>
      <c r="R13" s="378"/>
      <c r="S13" s="378"/>
    </row>
    <row r="14" spans="1:19" ht="15.75" thickBot="1" x14ac:dyDescent="0.3">
      <c r="A14" s="378"/>
      <c r="B14" s="389" t="s">
        <v>32</v>
      </c>
      <c r="C14" s="390">
        <f>'Investice do položek pronájmů'!D10</f>
        <v>0</v>
      </c>
      <c r="D14" s="385"/>
      <c r="E14" s="391" t="e">
        <f t="shared" si="0"/>
        <v>#DIV/0!</v>
      </c>
      <c r="F14" s="392">
        <f t="shared" si="1"/>
        <v>0</v>
      </c>
      <c r="G14" s="378"/>
      <c r="H14" s="718" t="e">
        <f t="shared" si="2"/>
        <v>#DIV/0!</v>
      </c>
      <c r="I14" s="719">
        <f t="shared" si="2"/>
        <v>0</v>
      </c>
      <c r="J14" s="712"/>
      <c r="K14" s="720"/>
      <c r="L14" s="393" t="e">
        <f>(Objemy!$D$4-'Měsíční pronájmy'!O14)/(1-((1+'Měsíční pronájmy'!O14)/(1+Objemy!$D$4))^'Měsíční pronájmy'!N14)</f>
        <v>#DIV/0!</v>
      </c>
      <c r="M14" s="712"/>
      <c r="N14" s="721"/>
      <c r="O14" s="722"/>
      <c r="P14" s="716"/>
      <c r="Q14" s="717" t="e">
        <f>(H14+I14)*Objemy!$D$6</f>
        <v>#DIV/0!</v>
      </c>
      <c r="R14" s="378"/>
      <c r="S14" s="378"/>
    </row>
    <row r="15" spans="1:19" ht="15.75" thickBot="1" x14ac:dyDescent="0.3">
      <c r="A15" s="378"/>
      <c r="B15" s="389" t="s">
        <v>505</v>
      </c>
      <c r="C15" s="390">
        <f>'Příloha 5 ceny'!C93</f>
        <v>0</v>
      </c>
      <c r="D15" s="385"/>
      <c r="E15" s="391" t="e">
        <f>C15*L15</f>
        <v>#DIV/0!</v>
      </c>
      <c r="F15" s="392">
        <f>C15*K15</f>
        <v>0</v>
      </c>
      <c r="G15" s="378"/>
      <c r="H15" s="718" t="e">
        <f>E15/12</f>
        <v>#DIV/0!</v>
      </c>
      <c r="I15" s="719">
        <f>F15/12</f>
        <v>0</v>
      </c>
      <c r="J15" s="712"/>
      <c r="K15" s="720"/>
      <c r="L15" s="396" t="e">
        <f>(Objemy!$D$4-'Měsíční pronájmy'!O15)/(1-((1+'Měsíční pronájmy'!O15)/(1+Objemy!$D$4))^'Měsíční pronájmy'!N15)</f>
        <v>#DIV/0!</v>
      </c>
      <c r="M15" s="726"/>
      <c r="N15" s="721"/>
      <c r="O15" s="722"/>
      <c r="P15" s="727"/>
      <c r="Q15" s="717" t="e">
        <f>(H15+I15)*Objemy!$D$6</f>
        <v>#DIV/0!</v>
      </c>
      <c r="R15" s="378"/>
      <c r="S15" s="378"/>
    </row>
    <row r="16" spans="1:19" ht="26.25" thickBot="1" x14ac:dyDescent="0.3">
      <c r="A16" s="378"/>
      <c r="B16" s="389" t="s">
        <v>506</v>
      </c>
      <c r="C16" s="390">
        <f>'Investice do položek pronájmů'!D11</f>
        <v>0</v>
      </c>
      <c r="D16" s="385"/>
      <c r="E16" s="391" t="e">
        <f t="shared" si="0"/>
        <v>#DIV/0!</v>
      </c>
      <c r="F16" s="392">
        <f t="shared" si="1"/>
        <v>0</v>
      </c>
      <c r="G16" s="378"/>
      <c r="H16" s="718" t="e">
        <f t="shared" si="2"/>
        <v>#DIV/0!</v>
      </c>
      <c r="I16" s="719">
        <f t="shared" si="2"/>
        <v>0</v>
      </c>
      <c r="J16" s="712"/>
      <c r="K16" s="720"/>
      <c r="L16" s="393" t="e">
        <f>(Objemy!$D$4-'Měsíční pronájmy'!O16)/(1-((1+'Měsíční pronájmy'!O16)/(1+Objemy!$D$4))^'Měsíční pronájmy'!N16)</f>
        <v>#DIV/0!</v>
      </c>
      <c r="M16" s="712"/>
      <c r="N16" s="721"/>
      <c r="O16" s="722"/>
      <c r="P16" s="716"/>
      <c r="Q16" s="717" t="e">
        <f>(H16+I16)*Objemy!$D$6</f>
        <v>#DIV/0!</v>
      </c>
      <c r="R16" s="378"/>
      <c r="S16" s="378"/>
    </row>
    <row r="17" spans="1:19" ht="26.25" thickBot="1" x14ac:dyDescent="0.3">
      <c r="A17" s="378"/>
      <c r="B17" s="389" t="s">
        <v>507</v>
      </c>
      <c r="C17" s="394"/>
      <c r="D17" s="385"/>
      <c r="E17" s="395"/>
      <c r="F17" s="392">
        <f>'Příloha 5 ceny'!B13</f>
        <v>0</v>
      </c>
      <c r="G17" s="378"/>
      <c r="H17" s="718"/>
      <c r="I17" s="719">
        <f t="shared" si="2"/>
        <v>0</v>
      </c>
      <c r="J17" s="712"/>
      <c r="K17" s="720"/>
      <c r="L17" s="723"/>
      <c r="M17" s="712"/>
      <c r="N17" s="721"/>
      <c r="O17" s="724"/>
      <c r="P17" s="725"/>
      <c r="Q17" s="717">
        <f>(H17+I17)*Objemy!$D$6</f>
        <v>0</v>
      </c>
      <c r="R17" s="378"/>
      <c r="S17" s="378"/>
    </row>
    <row r="18" spans="1:19" ht="26.25" thickBot="1" x14ac:dyDescent="0.3">
      <c r="A18" s="378"/>
      <c r="B18" s="389" t="s">
        <v>508</v>
      </c>
      <c r="C18" s="394"/>
      <c r="D18" s="385"/>
      <c r="E18" s="395"/>
      <c r="F18" s="392">
        <f>'Příloha 5 ceny'!B25</f>
        <v>0</v>
      </c>
      <c r="G18" s="378"/>
      <c r="H18" s="718"/>
      <c r="I18" s="719">
        <f t="shared" si="2"/>
        <v>0</v>
      </c>
      <c r="J18" s="712"/>
      <c r="K18" s="720"/>
      <c r="L18" s="723"/>
      <c r="M18" s="712"/>
      <c r="N18" s="721"/>
      <c r="O18" s="724"/>
      <c r="P18" s="725"/>
      <c r="Q18" s="717">
        <f>(H18+I18)*Objemy!$D$6</f>
        <v>0</v>
      </c>
      <c r="R18" s="378"/>
      <c r="S18" s="378"/>
    </row>
    <row r="19" spans="1:19" ht="15.75" thickBot="1" x14ac:dyDescent="0.3">
      <c r="A19" s="378"/>
      <c r="B19" s="389" t="s">
        <v>509</v>
      </c>
      <c r="C19" s="390" t="e">
        <f>'Příloha 5 ceny'!C39</f>
        <v>#DIV/0!</v>
      </c>
      <c r="D19" s="385"/>
      <c r="E19" s="391" t="e">
        <f t="shared" si="0"/>
        <v>#DIV/0!</v>
      </c>
      <c r="F19" s="392" t="e">
        <f>(C19*K19)+'Příloha 5 ceny'!C37</f>
        <v>#DIV/0!</v>
      </c>
      <c r="G19" s="378"/>
      <c r="H19" s="718" t="e">
        <f>E19/12</f>
        <v>#DIV/0!</v>
      </c>
      <c r="I19" s="719" t="e">
        <f t="shared" si="2"/>
        <v>#DIV/0!</v>
      </c>
      <c r="J19" s="712"/>
      <c r="K19" s="720"/>
      <c r="L19" s="393" t="e">
        <f>(Objemy!$D$4-'Měsíční pronájmy'!O19)/(1-((1+'Měsíční pronájmy'!O19)/(1+Objemy!$D$4))^'Měsíční pronájmy'!N19)</f>
        <v>#DIV/0!</v>
      </c>
      <c r="M19" s="712"/>
      <c r="N19" s="721"/>
      <c r="O19" s="722"/>
      <c r="P19" s="727"/>
      <c r="Q19" s="717" t="e">
        <f>(H19+I19)*Objemy!$D$6</f>
        <v>#DIV/0!</v>
      </c>
      <c r="R19" s="378"/>
      <c r="S19" s="378"/>
    </row>
    <row r="20" spans="1:19" ht="15.75" thickBot="1" x14ac:dyDescent="0.3">
      <c r="A20" s="378"/>
      <c r="B20" s="389" t="s">
        <v>51</v>
      </c>
      <c r="C20" s="394"/>
      <c r="D20" s="385"/>
      <c r="E20" s="395"/>
      <c r="F20" s="392">
        <f>'Příloha 5 ceny'!G51</f>
        <v>0</v>
      </c>
      <c r="G20" s="378"/>
      <c r="H20" s="718"/>
      <c r="I20" s="719">
        <f t="shared" si="2"/>
        <v>0</v>
      </c>
      <c r="J20" s="712"/>
      <c r="K20" s="720"/>
      <c r="L20" s="723"/>
      <c r="M20" s="712"/>
      <c r="N20" s="721"/>
      <c r="O20" s="724"/>
      <c r="P20" s="725"/>
      <c r="Q20" s="717">
        <f>(H20+I20)*Objemy!$D$6</f>
        <v>0</v>
      </c>
      <c r="R20" s="378"/>
      <c r="S20" s="378"/>
    </row>
    <row r="21" spans="1:19" ht="15.75" thickBot="1" x14ac:dyDescent="0.3">
      <c r="A21" s="378"/>
      <c r="B21" s="389" t="s">
        <v>510</v>
      </c>
      <c r="C21" s="390" t="e">
        <f>'Příloha 5 ceny'!C39</f>
        <v>#DIV/0!</v>
      </c>
      <c r="D21" s="385"/>
      <c r="E21" s="391" t="e">
        <f t="shared" si="0"/>
        <v>#DIV/0!</v>
      </c>
      <c r="F21" s="392" t="e">
        <f>(C21*K21)+'Příloha 5 ceny'!C37</f>
        <v>#DIV/0!</v>
      </c>
      <c r="G21" s="378"/>
      <c r="H21" s="718" t="e">
        <f>E21/12</f>
        <v>#DIV/0!</v>
      </c>
      <c r="I21" s="719" t="e">
        <f t="shared" si="2"/>
        <v>#DIV/0!</v>
      </c>
      <c r="J21" s="712"/>
      <c r="K21" s="720"/>
      <c r="L21" s="393" t="e">
        <f>(Objemy!$D$4-'Měsíční pronájmy'!O21)/(1-((1+'Měsíční pronájmy'!O21)/(1+Objemy!$D$4))^'Měsíční pronájmy'!N21)</f>
        <v>#DIV/0!</v>
      </c>
      <c r="M21" s="712"/>
      <c r="N21" s="721"/>
      <c r="O21" s="722"/>
      <c r="P21" s="727"/>
      <c r="Q21" s="717" t="e">
        <f>(H21+I21)*Objemy!$D$6</f>
        <v>#DIV/0!</v>
      </c>
      <c r="R21" s="378"/>
      <c r="S21" s="378"/>
    </row>
    <row r="22" spans="1:19" ht="39" thickBot="1" x14ac:dyDescent="0.3">
      <c r="A22" s="378"/>
      <c r="B22" s="389" t="s">
        <v>511</v>
      </c>
      <c r="C22" s="394"/>
      <c r="D22" s="385"/>
      <c r="E22" s="395"/>
      <c r="F22" s="392">
        <f>'Příloha 5 ceny'!B13</f>
        <v>0</v>
      </c>
      <c r="G22" s="378"/>
      <c r="H22" s="718"/>
      <c r="I22" s="719">
        <f t="shared" ref="I22:I23" si="3">F22/12</f>
        <v>0</v>
      </c>
      <c r="J22" s="712"/>
      <c r="K22" s="720"/>
      <c r="L22" s="728"/>
      <c r="M22" s="712"/>
      <c r="N22" s="721"/>
      <c r="O22" s="724"/>
      <c r="P22" s="725"/>
      <c r="Q22" s="717">
        <f>(H22+I22)*Objemy!$D$6</f>
        <v>0</v>
      </c>
      <c r="R22" s="378"/>
      <c r="S22" s="378"/>
    </row>
    <row r="23" spans="1:19" ht="26.25" thickBot="1" x14ac:dyDescent="0.3">
      <c r="A23" s="378"/>
      <c r="B23" s="397" t="s">
        <v>512</v>
      </c>
      <c r="C23" s="398"/>
      <c r="D23" s="385"/>
      <c r="E23" s="399"/>
      <c r="F23" s="400">
        <f>'Příloha 5 ceny'!F68</f>
        <v>0</v>
      </c>
      <c r="G23" s="378"/>
      <c r="H23" s="729"/>
      <c r="I23" s="730">
        <f t="shared" si="3"/>
        <v>0</v>
      </c>
      <c r="J23" s="712"/>
      <c r="K23" s="731"/>
      <c r="L23" s="732"/>
      <c r="M23" s="712"/>
      <c r="N23" s="733"/>
      <c r="O23" s="734"/>
      <c r="P23" s="725"/>
      <c r="Q23" s="717">
        <f>(H23+I23)*Objemy!$D$6</f>
        <v>0</v>
      </c>
      <c r="R23" s="378"/>
      <c r="S23" s="378"/>
    </row>
    <row r="24" spans="1:19" x14ac:dyDescent="0.25">
      <c r="A24" s="378"/>
      <c r="B24" s="378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9"/>
      <c r="R24" s="378"/>
      <c r="S24" s="378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ED22B-B097-48FD-9DB9-B00003563376}">
  <dimension ref="A1:J36"/>
  <sheetViews>
    <sheetView showGridLines="0" topLeftCell="A4" workbookViewId="0"/>
  </sheetViews>
  <sheetFormatPr defaultRowHeight="15" x14ac:dyDescent="0.25"/>
  <cols>
    <col min="1" max="1" width="1.140625" customWidth="1"/>
    <col min="2" max="2" width="69.28515625" customWidth="1"/>
    <col min="3" max="3" width="25.140625" bestFit="1" customWidth="1"/>
    <col min="4" max="5" width="16.7109375" customWidth="1"/>
    <col min="6" max="6" width="22.5703125" customWidth="1"/>
    <col min="7" max="7" width="7" bestFit="1" customWidth="1"/>
    <col min="8" max="8" width="33.5703125" bestFit="1" customWidth="1"/>
  </cols>
  <sheetData>
    <row r="1" spans="1:10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 ht="18" x14ac:dyDescent="0.25">
      <c r="A2" s="70"/>
      <c r="B2" s="150" t="s">
        <v>513</v>
      </c>
      <c r="C2" s="70"/>
      <c r="D2" s="405"/>
      <c r="E2" s="405"/>
      <c r="F2" s="70"/>
      <c r="G2" s="70"/>
      <c r="H2" s="70"/>
      <c r="I2" s="70"/>
      <c r="J2" s="70"/>
    </row>
    <row r="3" spans="1:10" ht="15.75" thickBo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</row>
    <row r="4" spans="1:10" x14ac:dyDescent="0.25">
      <c r="A4" s="70"/>
      <c r="B4" s="454" t="s">
        <v>303</v>
      </c>
      <c r="C4" s="455" t="s">
        <v>304</v>
      </c>
      <c r="D4" s="445" t="s">
        <v>305</v>
      </c>
      <c r="E4" s="445" t="s">
        <v>306</v>
      </c>
      <c r="F4" s="446" t="s">
        <v>514</v>
      </c>
      <c r="G4" s="70"/>
      <c r="H4" s="70"/>
      <c r="I4" s="70"/>
      <c r="J4" s="70"/>
    </row>
    <row r="5" spans="1:10" x14ac:dyDescent="0.25">
      <c r="A5" s="70"/>
      <c r="B5" s="788" t="s">
        <v>515</v>
      </c>
      <c r="C5" s="456" t="s">
        <v>312</v>
      </c>
      <c r="D5" s="448" t="s">
        <v>312</v>
      </c>
      <c r="E5" s="448" t="s">
        <v>312</v>
      </c>
      <c r="F5" s="449" t="s">
        <v>312</v>
      </c>
      <c r="G5" s="70"/>
      <c r="H5" s="70"/>
      <c r="I5" s="70"/>
      <c r="J5" s="70"/>
    </row>
    <row r="6" spans="1:10" ht="39" thickBot="1" x14ac:dyDescent="0.3">
      <c r="A6" s="70"/>
      <c r="B6" s="789"/>
      <c r="C6" s="415" t="s">
        <v>516</v>
      </c>
      <c r="D6" s="192" t="s">
        <v>517</v>
      </c>
      <c r="E6" s="192" t="s">
        <v>518</v>
      </c>
      <c r="F6" s="193" t="s">
        <v>519</v>
      </c>
      <c r="G6" s="70"/>
      <c r="H6" s="70"/>
      <c r="I6" s="70"/>
      <c r="J6" s="70"/>
    </row>
    <row r="7" spans="1:10" x14ac:dyDescent="0.25">
      <c r="A7" s="70"/>
      <c r="B7" s="23" t="s">
        <v>5</v>
      </c>
      <c r="C7" s="406">
        <f>'Měsíční pronájmy'!I6</f>
        <v>0</v>
      </c>
      <c r="D7" s="168" t="e">
        <f>'Měsíční pronájmy'!H6</f>
        <v>#DIV/0!</v>
      </c>
      <c r="E7" s="168" t="e">
        <f>'Měsíční pronájmy'!Q6</f>
        <v>#DIV/0!</v>
      </c>
      <c r="F7" s="169" t="e">
        <f t="shared" ref="F7:F23" si="0">C7+D7+E7+$C$25</f>
        <v>#DIV/0!</v>
      </c>
      <c r="G7" s="156"/>
      <c r="H7" s="70"/>
      <c r="I7" s="70"/>
      <c r="J7" s="70"/>
    </row>
    <row r="8" spans="1:10" ht="15.75" thickBot="1" x14ac:dyDescent="0.3">
      <c r="A8" s="70"/>
      <c r="B8" s="13" t="s">
        <v>11</v>
      </c>
      <c r="C8" s="407">
        <f>'Měsíční pronájmy'!I7</f>
        <v>0</v>
      </c>
      <c r="D8" s="160" t="e">
        <f>'Měsíční pronájmy'!H7</f>
        <v>#DIV/0!</v>
      </c>
      <c r="E8" s="160" t="e">
        <f>'Měsíční pronájmy'!Q7</f>
        <v>#DIV/0!</v>
      </c>
      <c r="F8" s="161" t="e">
        <f t="shared" si="0"/>
        <v>#DIV/0!</v>
      </c>
      <c r="G8" s="156"/>
      <c r="H8" s="70"/>
      <c r="I8" s="70"/>
      <c r="J8" s="70"/>
    </row>
    <row r="9" spans="1:10" ht="15.75" thickBot="1" x14ac:dyDescent="0.3">
      <c r="A9" s="70"/>
      <c r="B9" s="13" t="s">
        <v>14</v>
      </c>
      <c r="C9" s="407">
        <f>'Měsíční pronájmy'!I8</f>
        <v>0</v>
      </c>
      <c r="D9" s="160">
        <f>'Měsíční pronájmy'!H8</f>
        <v>0</v>
      </c>
      <c r="E9" s="160">
        <f>'Měsíční pronájmy'!Q8</f>
        <v>0</v>
      </c>
      <c r="F9" s="161">
        <f t="shared" si="0"/>
        <v>0</v>
      </c>
      <c r="G9" s="156"/>
      <c r="H9" s="457" t="s">
        <v>567</v>
      </c>
      <c r="I9" s="70"/>
      <c r="J9" s="70"/>
    </row>
    <row r="10" spans="1:10" x14ac:dyDescent="0.25">
      <c r="A10" s="70"/>
      <c r="B10" s="13" t="s">
        <v>563</v>
      </c>
      <c r="C10" s="407">
        <f>'Měsíční pronájmy'!I9</f>
        <v>0</v>
      </c>
      <c r="D10" s="160" t="e">
        <f>'Měsíční pronájmy'!H9</f>
        <v>#DIV/0!</v>
      </c>
      <c r="E10" s="160" t="e">
        <f>'Měsíční pronájmy'!Q9</f>
        <v>#DIV/0!</v>
      </c>
      <c r="F10" s="161" t="e">
        <f t="shared" si="0"/>
        <v>#DIV/0!</v>
      </c>
      <c r="G10" s="156"/>
      <c r="H10" s="408">
        <f>1-H11</f>
        <v>1</v>
      </c>
      <c r="I10" s="70"/>
      <c r="J10" s="70"/>
    </row>
    <row r="11" spans="1:10" ht="15.75" thickBot="1" x14ac:dyDescent="0.3">
      <c r="A11" s="70"/>
      <c r="B11" s="13" t="s">
        <v>393</v>
      </c>
      <c r="C11" s="407">
        <f>'Měsíční pronájmy'!I10</f>
        <v>0</v>
      </c>
      <c r="D11" s="160" t="e">
        <f>'Měsíční pronájmy'!H10</f>
        <v>#DIV/0!</v>
      </c>
      <c r="E11" s="160" t="e">
        <f>'Měsíční pronájmy'!Q10</f>
        <v>#DIV/0!</v>
      </c>
      <c r="F11" s="161" t="e">
        <f t="shared" si="0"/>
        <v>#DIV/0!</v>
      </c>
      <c r="G11" s="156"/>
      <c r="H11" s="754"/>
      <c r="I11" s="70"/>
      <c r="J11" s="70"/>
    </row>
    <row r="12" spans="1:10" x14ac:dyDescent="0.25">
      <c r="A12" s="70"/>
      <c r="B12" s="13" t="s">
        <v>520</v>
      </c>
      <c r="C12" s="407" t="e">
        <f>'Měsíční pronájmy'!I11</f>
        <v>#DIV/0!</v>
      </c>
      <c r="D12" s="160" t="e">
        <f>'Měsíční pronájmy'!$H$12</f>
        <v>#DIV/0!</v>
      </c>
      <c r="E12" s="160" t="e">
        <f>'Měsíční pronájmy'!Q12+'Měsíční pronájmy'!Q11</f>
        <v>#DIV/0!</v>
      </c>
      <c r="F12" s="161" t="e">
        <f t="shared" si="0"/>
        <v>#DIV/0!</v>
      </c>
      <c r="G12" s="156"/>
      <c r="H12" s="70"/>
      <c r="I12" s="70"/>
      <c r="J12" s="70"/>
    </row>
    <row r="13" spans="1:10" x14ac:dyDescent="0.25">
      <c r="A13" s="70"/>
      <c r="B13" s="13" t="s">
        <v>30</v>
      </c>
      <c r="C13" s="407">
        <f>'Měsíční pronájmy'!I13</f>
        <v>0</v>
      </c>
      <c r="D13" s="160" t="e">
        <f>'Měsíční pronájmy'!H13</f>
        <v>#DIV/0!</v>
      </c>
      <c r="E13" s="160" t="e">
        <f>'Měsíční pronájmy'!Q13</f>
        <v>#DIV/0!</v>
      </c>
      <c r="F13" s="161" t="e">
        <f t="shared" si="0"/>
        <v>#DIV/0!</v>
      </c>
      <c r="G13" s="156"/>
      <c r="H13" s="70"/>
      <c r="I13" s="70"/>
      <c r="J13" s="70"/>
    </row>
    <row r="14" spans="1:10" x14ac:dyDescent="0.25">
      <c r="A14" s="70"/>
      <c r="B14" s="13" t="s">
        <v>32</v>
      </c>
      <c r="C14" s="407">
        <f>'Měsíční pronájmy'!I14</f>
        <v>0</v>
      </c>
      <c r="D14" s="160" t="e">
        <f>'Měsíční pronájmy'!H14</f>
        <v>#DIV/0!</v>
      </c>
      <c r="E14" s="160" t="e">
        <f>'Měsíční pronájmy'!Q14</f>
        <v>#DIV/0!</v>
      </c>
      <c r="F14" s="161" t="e">
        <f t="shared" si="0"/>
        <v>#DIV/0!</v>
      </c>
      <c r="G14" s="156"/>
      <c r="H14" s="70"/>
      <c r="I14" s="70"/>
      <c r="J14" s="70"/>
    </row>
    <row r="15" spans="1:10" x14ac:dyDescent="0.25">
      <c r="A15" s="70"/>
      <c r="B15" s="13" t="s">
        <v>459</v>
      </c>
      <c r="C15" s="407">
        <f>'Měsíční pronájmy'!I15</f>
        <v>0</v>
      </c>
      <c r="D15" s="160" t="e">
        <f>'Měsíční pronájmy'!H15</f>
        <v>#DIV/0!</v>
      </c>
      <c r="E15" s="160" t="e">
        <f>'Měsíční pronájmy'!Q15</f>
        <v>#DIV/0!</v>
      </c>
      <c r="F15" s="161" t="e">
        <f t="shared" si="0"/>
        <v>#DIV/0!</v>
      </c>
      <c r="G15" s="156"/>
      <c r="H15" s="70"/>
      <c r="I15" s="70"/>
      <c r="J15" s="70"/>
    </row>
    <row r="16" spans="1:10" x14ac:dyDescent="0.25">
      <c r="A16" s="70"/>
      <c r="B16" s="13" t="s">
        <v>394</v>
      </c>
      <c r="C16" s="407">
        <f>'Měsíční pronájmy'!I16</f>
        <v>0</v>
      </c>
      <c r="D16" s="160" t="e">
        <f>'Měsíční pronájmy'!H16</f>
        <v>#DIV/0!</v>
      </c>
      <c r="E16" s="160" t="e">
        <f>'Měsíční pronájmy'!Q16</f>
        <v>#DIV/0!</v>
      </c>
      <c r="F16" s="161" t="e">
        <f t="shared" si="0"/>
        <v>#DIV/0!</v>
      </c>
      <c r="G16" s="156"/>
      <c r="H16" s="70"/>
      <c r="I16" s="70"/>
      <c r="J16" s="70"/>
    </row>
    <row r="17" spans="1:10" x14ac:dyDescent="0.25">
      <c r="A17" s="70"/>
      <c r="B17" s="13" t="s">
        <v>507</v>
      </c>
      <c r="C17" s="407">
        <f>'Měsíční pronájmy'!I17</f>
        <v>0</v>
      </c>
      <c r="D17" s="160">
        <f>'Měsíční pronájmy'!H17</f>
        <v>0</v>
      </c>
      <c r="E17" s="160">
        <f>'Měsíční pronájmy'!Q17</f>
        <v>0</v>
      </c>
      <c r="F17" s="161">
        <f t="shared" si="0"/>
        <v>0</v>
      </c>
      <c r="G17" s="156"/>
      <c r="H17" s="70"/>
      <c r="I17" s="70"/>
      <c r="J17" s="70"/>
    </row>
    <row r="18" spans="1:10" x14ac:dyDescent="0.25">
      <c r="A18" s="70"/>
      <c r="B18" s="13" t="s">
        <v>508</v>
      </c>
      <c r="C18" s="407">
        <f>'Měsíční pronájmy'!I18</f>
        <v>0</v>
      </c>
      <c r="D18" s="160">
        <f>'Měsíční pronájmy'!H18</f>
        <v>0</v>
      </c>
      <c r="E18" s="160">
        <f>'Měsíční pronájmy'!Q18</f>
        <v>0</v>
      </c>
      <c r="F18" s="161">
        <f t="shared" si="0"/>
        <v>0</v>
      </c>
      <c r="G18" s="156"/>
      <c r="H18" s="70"/>
      <c r="I18" s="70"/>
      <c r="J18" s="70"/>
    </row>
    <row r="19" spans="1:10" x14ac:dyDescent="0.25">
      <c r="A19" s="70"/>
      <c r="B19" s="13" t="s">
        <v>509</v>
      </c>
      <c r="C19" s="407" t="e">
        <f>'Měsíční pronájmy'!I19</f>
        <v>#DIV/0!</v>
      </c>
      <c r="D19" s="160" t="e">
        <f>'Měsíční pronájmy'!H19</f>
        <v>#DIV/0!</v>
      </c>
      <c r="E19" s="160" t="e">
        <f>'Měsíční pronájmy'!Q19</f>
        <v>#DIV/0!</v>
      </c>
      <c r="F19" s="161" t="e">
        <f t="shared" si="0"/>
        <v>#DIV/0!</v>
      </c>
      <c r="G19" s="156"/>
      <c r="H19" s="70"/>
      <c r="I19" s="70"/>
      <c r="J19" s="70"/>
    </row>
    <row r="20" spans="1:10" x14ac:dyDescent="0.25">
      <c r="A20" s="70"/>
      <c r="B20" s="13" t="s">
        <v>51</v>
      </c>
      <c r="C20" s="407">
        <f>'Měsíční pronájmy'!I20</f>
        <v>0</v>
      </c>
      <c r="D20" s="160">
        <f>'Měsíční pronájmy'!H20</f>
        <v>0</v>
      </c>
      <c r="E20" s="160">
        <f>'Měsíční pronájmy'!Q20</f>
        <v>0</v>
      </c>
      <c r="F20" s="161">
        <f t="shared" si="0"/>
        <v>0</v>
      </c>
      <c r="G20" s="156"/>
      <c r="H20" s="70"/>
      <c r="I20" s="70"/>
      <c r="J20" s="70"/>
    </row>
    <row r="21" spans="1:10" x14ac:dyDescent="0.25">
      <c r="A21" s="70"/>
      <c r="B21" s="13" t="s">
        <v>510</v>
      </c>
      <c r="C21" s="407" t="e">
        <f>'Měsíční pronájmy'!I21</f>
        <v>#DIV/0!</v>
      </c>
      <c r="D21" s="160" t="e">
        <f>'Měsíční pronájmy'!H21</f>
        <v>#DIV/0!</v>
      </c>
      <c r="E21" s="160" t="e">
        <f>'Měsíční pronájmy'!Q21</f>
        <v>#DIV/0!</v>
      </c>
      <c r="F21" s="161" t="e">
        <f t="shared" si="0"/>
        <v>#DIV/0!</v>
      </c>
      <c r="G21" s="156"/>
      <c r="H21" s="70"/>
      <c r="I21" s="70"/>
      <c r="J21" s="70"/>
    </row>
    <row r="22" spans="1:10" ht="25.5" x14ac:dyDescent="0.25">
      <c r="A22" s="70"/>
      <c r="B22" s="13" t="s">
        <v>521</v>
      </c>
      <c r="C22" s="407">
        <f>'Měsíční pronájmy'!I22</f>
        <v>0</v>
      </c>
      <c r="D22" s="160">
        <f>'Měsíční pronájmy'!H22</f>
        <v>0</v>
      </c>
      <c r="E22" s="160">
        <f>'Měsíční pronájmy'!Q22</f>
        <v>0</v>
      </c>
      <c r="F22" s="161">
        <f t="shared" si="0"/>
        <v>0</v>
      </c>
      <c r="G22" s="156"/>
      <c r="H22" s="70"/>
      <c r="I22" s="70"/>
      <c r="J22" s="70"/>
    </row>
    <row r="23" spans="1:10" ht="26.25" thickBot="1" x14ac:dyDescent="0.3">
      <c r="A23" s="70"/>
      <c r="B23" s="19" t="s">
        <v>522</v>
      </c>
      <c r="C23" s="434">
        <f>'Měsíční pronájmy'!I23</f>
        <v>0</v>
      </c>
      <c r="D23" s="173">
        <f>'Měsíční pronájmy'!H23</f>
        <v>0</v>
      </c>
      <c r="E23" s="173">
        <f>'Měsíční pronájmy'!Q23</f>
        <v>0</v>
      </c>
      <c r="F23" s="174">
        <f t="shared" si="0"/>
        <v>0</v>
      </c>
      <c r="G23" s="156"/>
      <c r="H23" s="70"/>
      <c r="I23" s="70"/>
      <c r="J23" s="70"/>
    </row>
    <row r="24" spans="1:10" ht="15.75" thickBot="1" x14ac:dyDescent="0.3">
      <c r="A24" s="70"/>
      <c r="B24" s="70"/>
      <c r="C24" s="187"/>
      <c r="D24" s="70"/>
      <c r="E24" s="70"/>
      <c r="F24" s="187"/>
      <c r="G24" s="70"/>
      <c r="H24" s="70"/>
      <c r="I24" s="70"/>
      <c r="J24" s="70"/>
    </row>
    <row r="25" spans="1:10" ht="15.75" thickBot="1" x14ac:dyDescent="0.3">
      <c r="A25" s="70"/>
      <c r="B25" s="409" t="s">
        <v>523</v>
      </c>
      <c r="C25" s="749">
        <f>'Alokace nákladů na procesy'!D33</f>
        <v>0</v>
      </c>
      <c r="D25" s="70"/>
      <c r="E25" s="70"/>
      <c r="F25" s="187"/>
      <c r="G25" s="70"/>
      <c r="H25" s="70"/>
      <c r="I25" s="70"/>
      <c r="J25" s="70"/>
    </row>
    <row r="26" spans="1:10" x14ac:dyDescent="0.25">
      <c r="A26" s="70"/>
      <c r="B26" s="70"/>
      <c r="C26" s="70"/>
      <c r="D26" s="70"/>
      <c r="E26" s="70"/>
      <c r="F26" s="70"/>
      <c r="G26" s="70"/>
      <c r="H26" s="70"/>
      <c r="I26" s="70"/>
      <c r="J26" s="70"/>
    </row>
    <row r="27" spans="1:10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</row>
    <row r="28" spans="1:10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x14ac:dyDescent="0.25">
      <c r="A29" s="70"/>
      <c r="B29" s="70"/>
      <c r="C29" s="70"/>
      <c r="D29" s="70"/>
      <c r="E29" s="70"/>
      <c r="F29" s="70"/>
      <c r="G29" s="156"/>
      <c r="H29" s="70"/>
      <c r="I29" s="70"/>
      <c r="J29" s="70"/>
    </row>
    <row r="30" spans="1:10" ht="15.75" thickBot="1" x14ac:dyDescent="0.3">
      <c r="A30" s="70"/>
      <c r="B30" s="410"/>
      <c r="C30" s="70"/>
      <c r="D30" s="70"/>
      <c r="E30" s="70"/>
      <c r="F30" s="70"/>
      <c r="G30" s="70"/>
      <c r="H30" s="70"/>
      <c r="I30" s="70"/>
      <c r="J30" s="70"/>
    </row>
    <row r="31" spans="1:10" ht="15.75" thickBot="1" x14ac:dyDescent="0.3">
      <c r="A31" s="70"/>
      <c r="B31" s="44" t="s">
        <v>520</v>
      </c>
      <c r="C31" s="45"/>
      <c r="D31" s="458"/>
      <c r="E31" s="458"/>
      <c r="F31" s="459" t="s">
        <v>535</v>
      </c>
      <c r="G31" s="70"/>
      <c r="H31" s="411"/>
      <c r="I31" s="70"/>
      <c r="J31" s="70"/>
    </row>
    <row r="32" spans="1:10" x14ac:dyDescent="0.25">
      <c r="A32" s="70"/>
      <c r="B32" s="412" t="s">
        <v>24</v>
      </c>
      <c r="C32" s="735" t="e">
        <f>C34/I32</f>
        <v>#DIV/0!</v>
      </c>
      <c r="D32" s="735" t="e">
        <f>D34/I32</f>
        <v>#DIV/0!</v>
      </c>
      <c r="E32" s="735" t="e">
        <f>$E$12/SUM($C$12:$D$12)*SUM(C32:D32)</f>
        <v>#DIV/0!</v>
      </c>
      <c r="F32" s="736" t="e">
        <f>SUM(C32:E32,$C$25)</f>
        <v>#DIV/0!</v>
      </c>
      <c r="G32" s="737"/>
      <c r="H32" s="746" t="s">
        <v>539</v>
      </c>
      <c r="I32" s="738">
        <v>2.25</v>
      </c>
      <c r="J32" s="70"/>
    </row>
    <row r="33" spans="1:10" x14ac:dyDescent="0.25">
      <c r="A33" s="70"/>
      <c r="B33" s="413" t="s">
        <v>26</v>
      </c>
      <c r="C33" s="739" t="e">
        <f>C34/I33</f>
        <v>#DIV/0!</v>
      </c>
      <c r="D33" s="739" t="e">
        <f>D34/I33</f>
        <v>#DIV/0!</v>
      </c>
      <c r="E33" s="739" t="e">
        <f>$E$12/SUM($C$12:$D$12)*SUM(C33:D33)</f>
        <v>#DIV/0!</v>
      </c>
      <c r="F33" s="740" t="e">
        <f>SUM(C33:E33,$C$25)</f>
        <v>#DIV/0!</v>
      </c>
      <c r="G33" s="737"/>
      <c r="H33" s="747" t="s">
        <v>540</v>
      </c>
      <c r="I33" s="741">
        <v>1.35</v>
      </c>
      <c r="J33" s="70"/>
    </row>
    <row r="34" spans="1:10" ht="15.75" thickBot="1" x14ac:dyDescent="0.3">
      <c r="A34" s="70"/>
      <c r="B34" s="414" t="s">
        <v>21</v>
      </c>
      <c r="C34" s="742" t="e">
        <f>C12*I34</f>
        <v>#DIV/0!</v>
      </c>
      <c r="D34" s="742" t="e">
        <f>D12*I34</f>
        <v>#DIV/0!</v>
      </c>
      <c r="E34" s="742" t="e">
        <f>$E$12/SUM($C$12:$D$12)*SUM(C34:D34)</f>
        <v>#DIV/0!</v>
      </c>
      <c r="F34" s="743" t="e">
        <f>SUM(C34:E34,$C$25)</f>
        <v>#DIV/0!</v>
      </c>
      <c r="G34" s="744"/>
      <c r="H34" s="748" t="s">
        <v>541</v>
      </c>
      <c r="I34" s="745">
        <v>0.9</v>
      </c>
      <c r="J34" s="70"/>
    </row>
    <row r="35" spans="1:10" x14ac:dyDescent="0.25">
      <c r="A35" s="70"/>
      <c r="B35" s="70"/>
      <c r="C35" s="70"/>
      <c r="D35" s="70"/>
      <c r="E35" s="70"/>
      <c r="F35" s="70"/>
      <c r="G35" s="70"/>
      <c r="H35" s="70"/>
      <c r="I35" s="70"/>
      <c r="J35" s="70"/>
    </row>
    <row r="36" spans="1:10" x14ac:dyDescent="0.25">
      <c r="A36" s="70"/>
      <c r="B36" s="70"/>
      <c r="C36" s="70"/>
      <c r="D36" s="70"/>
      <c r="E36" s="70"/>
      <c r="F36" s="156"/>
      <c r="G36" s="70"/>
      <c r="H36" s="70"/>
      <c r="I36" s="70"/>
      <c r="J36" s="70"/>
    </row>
  </sheetData>
  <mergeCells count="1">
    <mergeCell ref="B5:B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AA5E-E7CC-451F-B392-A43AB5E696FE}">
  <dimension ref="A1:M21"/>
  <sheetViews>
    <sheetView showGridLines="0" zoomScaleNormal="100" workbookViewId="0"/>
  </sheetViews>
  <sheetFormatPr defaultRowHeight="15" x14ac:dyDescent="0.25"/>
  <cols>
    <col min="1" max="1" width="3.28515625" customWidth="1"/>
    <col min="2" max="2" width="9.5703125" customWidth="1"/>
    <col min="3" max="3" width="61.85546875" customWidth="1"/>
    <col min="4" max="11" width="11.7109375" customWidth="1"/>
    <col min="12" max="12" width="16.42578125" bestFit="1" customWidth="1"/>
  </cols>
  <sheetData>
    <row r="1" spans="1:13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0"/>
    </row>
    <row r="2" spans="1:13" ht="18" x14ac:dyDescent="0.25">
      <c r="A2" s="50"/>
      <c r="B2" s="52" t="s">
        <v>124</v>
      </c>
      <c r="C2" s="50"/>
      <c r="D2" s="50"/>
      <c r="E2" s="50"/>
      <c r="F2" s="50"/>
      <c r="G2" s="53"/>
      <c r="H2" s="54"/>
      <c r="I2" s="54"/>
      <c r="J2" s="54"/>
      <c r="K2" s="50"/>
      <c r="L2" s="51"/>
      <c r="M2" s="50"/>
    </row>
    <row r="3" spans="1:13" ht="15.75" thickBot="1" x14ac:dyDescent="0.3">
      <c r="A3" s="50"/>
      <c r="B3" s="50"/>
      <c r="C3" s="50"/>
      <c r="D3" s="50"/>
      <c r="E3" s="50"/>
      <c r="F3" s="50"/>
      <c r="G3" s="53"/>
      <c r="H3" s="54"/>
      <c r="I3" s="54"/>
      <c r="J3" s="54"/>
      <c r="K3" s="50"/>
      <c r="L3" s="51"/>
      <c r="M3" s="50"/>
    </row>
    <row r="4" spans="1:13" ht="15.75" thickBot="1" x14ac:dyDescent="0.3">
      <c r="A4" s="50"/>
      <c r="B4" s="764" t="s">
        <v>125</v>
      </c>
      <c r="C4" s="765"/>
      <c r="D4" s="482"/>
      <c r="E4" s="50"/>
      <c r="F4" s="50"/>
      <c r="G4" s="53"/>
      <c r="H4" s="55"/>
      <c r="I4" s="55"/>
      <c r="J4" s="55"/>
      <c r="K4" s="50"/>
      <c r="L4" s="51"/>
      <c r="M4" s="50"/>
    </row>
    <row r="5" spans="1:13" ht="15.75" thickBot="1" x14ac:dyDescent="0.3">
      <c r="A5" s="50"/>
      <c r="B5" s="50"/>
      <c r="C5" s="50"/>
      <c r="D5" s="435"/>
      <c r="E5" s="50"/>
      <c r="F5" s="50"/>
      <c r="G5" s="53"/>
      <c r="H5" s="54"/>
      <c r="I5" s="54"/>
      <c r="J5" s="54"/>
      <c r="K5" s="50"/>
      <c r="L5" s="51"/>
      <c r="M5" s="50"/>
    </row>
    <row r="6" spans="1:13" ht="15.75" thickBot="1" x14ac:dyDescent="0.3">
      <c r="A6" s="50"/>
      <c r="B6" s="764" t="s">
        <v>126</v>
      </c>
      <c r="C6" s="765"/>
      <c r="D6" s="482"/>
      <c r="E6" s="50" t="s">
        <v>536</v>
      </c>
      <c r="F6" s="50"/>
      <c r="G6" s="50"/>
      <c r="H6" s="50"/>
      <c r="I6" s="50"/>
      <c r="J6" s="50"/>
      <c r="K6" s="50"/>
      <c r="L6" s="51"/>
      <c r="M6" s="50"/>
    </row>
    <row r="7" spans="1:13" x14ac:dyDescent="0.2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1"/>
      <c r="M7" s="50"/>
    </row>
    <row r="8" spans="1:13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1"/>
      <c r="M8" s="50"/>
    </row>
    <row r="9" spans="1:13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1"/>
      <c r="M9" s="50"/>
    </row>
    <row r="10" spans="1:13" ht="16.5" thickBot="1" x14ac:dyDescent="0.3">
      <c r="A10" s="50"/>
      <c r="B10" s="477" t="s">
        <v>127</v>
      </c>
      <c r="C10" s="50"/>
      <c r="D10" s="50"/>
      <c r="E10" s="50"/>
      <c r="F10" s="50"/>
      <c r="G10" s="50"/>
      <c r="H10" s="50"/>
      <c r="I10" s="50"/>
      <c r="J10" s="50"/>
      <c r="K10" s="57"/>
      <c r="L10" s="57"/>
      <c r="M10" s="50"/>
    </row>
    <row r="11" spans="1:13" ht="26.25" thickBot="1" x14ac:dyDescent="0.3">
      <c r="A11" s="50"/>
      <c r="B11" s="71" t="s">
        <v>128</v>
      </c>
      <c r="C11" s="76" t="s">
        <v>1</v>
      </c>
      <c r="D11" s="72" t="s">
        <v>129</v>
      </c>
      <c r="E11" s="73" t="s">
        <v>129</v>
      </c>
      <c r="F11" s="73" t="s">
        <v>129</v>
      </c>
      <c r="G11" s="73" t="s">
        <v>129</v>
      </c>
      <c r="H11" s="73" t="s">
        <v>129</v>
      </c>
      <c r="I11" s="73" t="s">
        <v>129</v>
      </c>
      <c r="J11" s="74" t="s">
        <v>129</v>
      </c>
      <c r="K11" s="75" t="s">
        <v>130</v>
      </c>
      <c r="L11" s="76" t="s">
        <v>131</v>
      </c>
      <c r="M11" s="50"/>
    </row>
    <row r="12" spans="1:13" x14ac:dyDescent="0.25">
      <c r="A12" s="50"/>
      <c r="B12" s="762" t="s">
        <v>132</v>
      </c>
      <c r="C12" s="58" t="s">
        <v>133</v>
      </c>
      <c r="D12" s="77"/>
      <c r="E12" s="78"/>
      <c r="F12" s="78"/>
      <c r="G12" s="78"/>
      <c r="H12" s="78"/>
      <c r="I12" s="78"/>
      <c r="J12" s="79"/>
      <c r="K12" s="59">
        <f>SUM(F12:J12)</f>
        <v>0</v>
      </c>
      <c r="L12" s="60">
        <f>NPV($D$4,J12)+SUM(D12:I12)</f>
        <v>0</v>
      </c>
      <c r="M12" s="50"/>
    </row>
    <row r="13" spans="1:13" x14ac:dyDescent="0.25">
      <c r="A13" s="50"/>
      <c r="B13" s="763"/>
      <c r="C13" s="61" t="s">
        <v>134</v>
      </c>
      <c r="D13" s="80"/>
      <c r="E13" s="81"/>
      <c r="F13" s="81"/>
      <c r="G13" s="81"/>
      <c r="H13" s="81"/>
      <c r="I13" s="81"/>
      <c r="J13" s="82"/>
      <c r="K13" s="62">
        <f>SUM(F13:J13)</f>
        <v>0</v>
      </c>
      <c r="L13" s="63">
        <f>NPV($D$4,J13)+SUM(D13:I13)</f>
        <v>0</v>
      </c>
      <c r="M13" s="50"/>
    </row>
    <row r="14" spans="1:13" x14ac:dyDescent="0.25">
      <c r="A14" s="50"/>
      <c r="B14" s="763"/>
      <c r="C14" s="61" t="s">
        <v>135</v>
      </c>
      <c r="D14" s="80"/>
      <c r="E14" s="81"/>
      <c r="F14" s="81"/>
      <c r="G14" s="81"/>
      <c r="H14" s="81"/>
      <c r="I14" s="81"/>
      <c r="J14" s="82"/>
      <c r="K14" s="62">
        <f>SUM(F14:J14)</f>
        <v>0</v>
      </c>
      <c r="L14" s="63">
        <f>NPV($D$4,J14)+SUM(D14:I14)</f>
        <v>0</v>
      </c>
      <c r="M14" s="50"/>
    </row>
    <row r="15" spans="1:13" x14ac:dyDescent="0.25">
      <c r="A15" s="50"/>
      <c r="B15" s="436" t="s">
        <v>136</v>
      </c>
      <c r="C15" s="64" t="s">
        <v>137</v>
      </c>
      <c r="D15" s="141"/>
      <c r="E15" s="142"/>
      <c r="F15" s="142"/>
      <c r="G15" s="142"/>
      <c r="H15" s="142"/>
      <c r="I15" s="142"/>
      <c r="J15" s="481"/>
      <c r="K15" s="65">
        <f>SUM(F15:J15)</f>
        <v>0</v>
      </c>
      <c r="L15" s="66">
        <f>NPV($D$4,J15)+SUM(D15:I15)</f>
        <v>0</v>
      </c>
      <c r="M15" s="50"/>
    </row>
    <row r="16" spans="1:13" ht="15.75" thickBot="1" x14ac:dyDescent="0.3">
      <c r="A16" s="50"/>
      <c r="B16" s="437" t="s">
        <v>136</v>
      </c>
      <c r="C16" s="67" t="s">
        <v>138</v>
      </c>
      <c r="D16" s="83"/>
      <c r="E16" s="84"/>
      <c r="F16" s="84"/>
      <c r="G16" s="84"/>
      <c r="H16" s="84"/>
      <c r="I16" s="84"/>
      <c r="J16" s="85"/>
      <c r="K16" s="68">
        <f>SUM(F16:J16)</f>
        <v>0</v>
      </c>
      <c r="L16" s="69">
        <f>NPV($D$4,J16)+SUM(D16:I16)</f>
        <v>0</v>
      </c>
      <c r="M16" s="50"/>
    </row>
    <row r="17" spans="1:13" ht="15.75" thickBot="1" x14ac:dyDescent="0.3">
      <c r="A17" s="50"/>
      <c r="B17" s="50" t="s">
        <v>558</v>
      </c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50"/>
    </row>
    <row r="18" spans="1:13" ht="25.5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451" t="s">
        <v>139</v>
      </c>
      <c r="K18" s="452" t="s">
        <v>549</v>
      </c>
      <c r="L18" s="453" t="s">
        <v>140</v>
      </c>
      <c r="M18" s="50"/>
    </row>
    <row r="19" spans="1:13" ht="15.75" thickBot="1" x14ac:dyDescent="0.3">
      <c r="A19" s="50"/>
      <c r="B19" s="50"/>
      <c r="C19" s="50"/>
      <c r="D19" s="50"/>
      <c r="E19" s="50"/>
      <c r="F19" s="50"/>
      <c r="G19" s="50"/>
      <c r="H19" s="50"/>
      <c r="I19" s="50"/>
      <c r="J19" s="478"/>
      <c r="K19" s="479"/>
      <c r="L19" s="480" t="e">
        <f>K19/J19</f>
        <v>#DIV/0!</v>
      </c>
      <c r="M19" s="50"/>
    </row>
    <row r="20" spans="1:13" x14ac:dyDescent="0.25">
      <c r="A20" s="50"/>
      <c r="B20" s="7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50"/>
    </row>
    <row r="21" spans="1:13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</sheetData>
  <mergeCells count="3">
    <mergeCell ref="B12:B14"/>
    <mergeCell ref="B6:C6"/>
    <mergeCell ref="B4:C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692E9-2FA2-4196-877D-7139EFCE0151}">
  <dimension ref="A1:H22"/>
  <sheetViews>
    <sheetView showGridLines="0" zoomScaleNormal="100" workbookViewId="0">
      <selection activeCell="D26" sqref="D26"/>
    </sheetView>
  </sheetViews>
  <sheetFormatPr defaultRowHeight="15" x14ac:dyDescent="0.25"/>
  <cols>
    <col min="1" max="1" width="1.28515625" customWidth="1"/>
    <col min="2" max="2" width="48.42578125" bestFit="1" customWidth="1"/>
    <col min="3" max="3" width="16.42578125" bestFit="1" customWidth="1"/>
    <col min="4" max="5" width="23.140625" bestFit="1" customWidth="1"/>
    <col min="6" max="6" width="21.28515625" bestFit="1" customWidth="1"/>
    <col min="7" max="7" width="18" bestFit="1" customWidth="1"/>
  </cols>
  <sheetData>
    <row r="1" spans="1:8" x14ac:dyDescent="0.25">
      <c r="A1" s="22"/>
      <c r="B1" s="22"/>
      <c r="C1" s="22"/>
      <c r="D1" s="22"/>
      <c r="E1" s="22"/>
      <c r="F1" s="22"/>
      <c r="G1" s="22"/>
      <c r="H1" s="22"/>
    </row>
    <row r="2" spans="1:8" ht="18" x14ac:dyDescent="0.25">
      <c r="A2" s="22"/>
      <c r="B2" s="52" t="s">
        <v>141</v>
      </c>
      <c r="C2" s="50"/>
      <c r="D2" s="22"/>
      <c r="E2" s="22"/>
      <c r="F2" s="22"/>
      <c r="G2" s="22"/>
      <c r="H2" s="22"/>
    </row>
    <row r="3" spans="1:8" ht="15.75" thickBot="1" x14ac:dyDescent="0.3">
      <c r="A3" s="22"/>
      <c r="B3" s="56"/>
      <c r="C3" s="50"/>
      <c r="D3" s="22"/>
      <c r="E3" s="22"/>
      <c r="F3" s="22"/>
      <c r="G3" s="22"/>
      <c r="H3" s="22"/>
    </row>
    <row r="4" spans="1:8" x14ac:dyDescent="0.25">
      <c r="A4" s="22"/>
      <c r="B4" s="86" t="s">
        <v>142</v>
      </c>
      <c r="C4" s="99"/>
      <c r="D4" s="22"/>
      <c r="E4" s="22"/>
      <c r="F4" s="22"/>
      <c r="G4" s="22"/>
      <c r="H4" s="22"/>
    </row>
    <row r="5" spans="1:8" x14ac:dyDescent="0.25">
      <c r="A5" s="22"/>
      <c r="B5" s="87" t="s">
        <v>143</v>
      </c>
      <c r="C5" s="100"/>
      <c r="D5" s="22"/>
      <c r="E5" s="22"/>
      <c r="F5" s="22"/>
      <c r="G5" s="22"/>
      <c r="H5" s="22"/>
    </row>
    <row r="6" spans="1:8" x14ac:dyDescent="0.25">
      <c r="A6" s="22"/>
      <c r="B6" s="88" t="s">
        <v>144</v>
      </c>
      <c r="C6" s="89" t="e">
        <f>C5+F20</f>
        <v>#DIV/0!</v>
      </c>
      <c r="D6" s="22"/>
      <c r="E6" s="22"/>
      <c r="F6" s="22"/>
      <c r="G6" s="22"/>
      <c r="H6" s="22"/>
    </row>
    <row r="7" spans="1:8" ht="15.75" thickBot="1" x14ac:dyDescent="0.3">
      <c r="A7" s="22"/>
      <c r="B7" s="90" t="s">
        <v>145</v>
      </c>
      <c r="C7" s="98"/>
      <c r="D7" s="22"/>
      <c r="E7" s="22"/>
      <c r="F7" s="22"/>
      <c r="G7" s="22"/>
      <c r="H7" s="22"/>
    </row>
    <row r="8" spans="1:8" ht="15.75" thickBot="1" x14ac:dyDescent="0.3">
      <c r="A8" s="22"/>
      <c r="B8" s="50"/>
      <c r="C8" s="91"/>
      <c r="D8" s="22"/>
      <c r="E8" s="22"/>
      <c r="F8" s="22"/>
      <c r="G8" s="22"/>
      <c r="H8" s="22"/>
    </row>
    <row r="9" spans="1:8" ht="26.25" thickBot="1" x14ac:dyDescent="0.3">
      <c r="A9" s="22"/>
      <c r="B9" s="441" t="s">
        <v>146</v>
      </c>
      <c r="C9" s="441" t="s">
        <v>147</v>
      </c>
      <c r="D9" s="369" t="s">
        <v>148</v>
      </c>
      <c r="E9" s="367" t="s">
        <v>149</v>
      </c>
      <c r="F9" s="367" t="s">
        <v>150</v>
      </c>
      <c r="G9" s="368" t="s">
        <v>151</v>
      </c>
      <c r="H9" s="22"/>
    </row>
    <row r="10" spans="1:8" ht="26.25" x14ac:dyDescent="0.25">
      <c r="A10" s="22"/>
      <c r="B10" s="92" t="s">
        <v>152</v>
      </c>
      <c r="C10" s="483" t="e">
        <f>AVERAGE(D10:G10)</f>
        <v>#DIV/0!</v>
      </c>
      <c r="D10" s="484"/>
      <c r="E10" s="485"/>
      <c r="F10" s="485"/>
      <c r="G10" s="486"/>
      <c r="H10" s="22"/>
    </row>
    <row r="11" spans="1:8" ht="27" thickBot="1" x14ac:dyDescent="0.3">
      <c r="A11" s="22"/>
      <c r="B11" s="93" t="s">
        <v>153</v>
      </c>
      <c r="C11" s="487" t="e">
        <f>AVERAGE(D11:G11)</f>
        <v>#DIV/0!</v>
      </c>
      <c r="D11" s="488"/>
      <c r="E11" s="489"/>
      <c r="F11" s="489"/>
      <c r="G11" s="490"/>
      <c r="H11" s="22"/>
    </row>
    <row r="12" spans="1:8" x14ac:dyDescent="0.25">
      <c r="A12" s="22"/>
      <c r="B12" s="50" t="s">
        <v>154</v>
      </c>
      <c r="C12" s="22"/>
      <c r="D12" s="22"/>
      <c r="E12" s="22"/>
      <c r="F12" s="22"/>
      <c r="G12" s="22"/>
      <c r="H12" s="22"/>
    </row>
    <row r="13" spans="1:8" x14ac:dyDescent="0.25">
      <c r="A13" s="22"/>
      <c r="B13" s="22"/>
      <c r="C13" s="22"/>
      <c r="D13" s="22"/>
      <c r="E13" s="22"/>
      <c r="F13" s="22"/>
      <c r="G13" s="22"/>
      <c r="H13" s="22"/>
    </row>
    <row r="14" spans="1:8" x14ac:dyDescent="0.25">
      <c r="A14" s="22"/>
      <c r="B14" s="22"/>
      <c r="C14" s="22"/>
      <c r="D14" s="22"/>
      <c r="E14" s="22"/>
      <c r="F14" s="22"/>
      <c r="G14" s="22"/>
      <c r="H14" s="22"/>
    </row>
    <row r="15" spans="1:8" ht="15.75" thickBot="1" x14ac:dyDescent="0.3">
      <c r="A15" s="22"/>
      <c r="B15" s="70"/>
      <c r="C15" s="22"/>
      <c r="D15" s="22"/>
      <c r="E15" s="22"/>
      <c r="F15" s="22"/>
      <c r="G15" s="22"/>
      <c r="H15" s="22"/>
    </row>
    <row r="16" spans="1:8" x14ac:dyDescent="0.25">
      <c r="A16" s="22"/>
      <c r="B16" s="22"/>
      <c r="C16" s="94" t="s">
        <v>155</v>
      </c>
      <c r="D16" s="491"/>
      <c r="E16" s="492"/>
      <c r="F16" s="493">
        <f>D16*E16</f>
        <v>0</v>
      </c>
      <c r="G16" s="22"/>
      <c r="H16" s="22"/>
    </row>
    <row r="17" spans="1:8" ht="15.75" thickBot="1" x14ac:dyDescent="0.3">
      <c r="A17" s="22"/>
      <c r="B17" s="22"/>
      <c r="C17" s="95" t="s">
        <v>156</v>
      </c>
      <c r="D17" s="494"/>
      <c r="E17" s="495"/>
      <c r="F17" s="496">
        <f>D17*E17</f>
        <v>0</v>
      </c>
      <c r="G17" s="22"/>
      <c r="H17" s="22"/>
    </row>
    <row r="18" spans="1:8" x14ac:dyDescent="0.25">
      <c r="A18" s="22"/>
      <c r="B18" s="22"/>
      <c r="C18" s="94" t="s">
        <v>157</v>
      </c>
      <c r="D18" s="497"/>
      <c r="E18" s="498"/>
      <c r="F18" s="493">
        <f>F16+F17</f>
        <v>0</v>
      </c>
      <c r="G18" s="22"/>
      <c r="H18" s="22"/>
    </row>
    <row r="19" spans="1:8" x14ac:dyDescent="0.25">
      <c r="A19" s="22"/>
      <c r="B19" s="22"/>
      <c r="C19" s="96" t="s">
        <v>158</v>
      </c>
      <c r="D19" s="499"/>
      <c r="E19" s="500"/>
      <c r="F19" s="501" t="e">
        <f>F18/E19</f>
        <v>#DIV/0!</v>
      </c>
      <c r="G19" s="22"/>
      <c r="H19" s="22"/>
    </row>
    <row r="20" spans="1:8" ht="27" thickBot="1" x14ac:dyDescent="0.3">
      <c r="A20" s="22"/>
      <c r="B20" s="22"/>
      <c r="C20" s="97" t="s">
        <v>568</v>
      </c>
      <c r="D20" s="502"/>
      <c r="E20" s="503"/>
      <c r="F20" s="504" t="e">
        <f>F19/E20</f>
        <v>#DIV/0!</v>
      </c>
      <c r="G20" s="22"/>
      <c r="H20" s="22"/>
    </row>
    <row r="21" spans="1:8" x14ac:dyDescent="0.25">
      <c r="A21" s="22"/>
      <c r="B21" s="22"/>
      <c r="C21" s="22"/>
      <c r="D21" s="22"/>
      <c r="E21" s="22"/>
      <c r="F21" s="22"/>
      <c r="G21" s="22"/>
      <c r="H21" s="22"/>
    </row>
    <row r="22" spans="1:8" x14ac:dyDescent="0.25">
      <c r="A22" s="22"/>
      <c r="B22" s="22"/>
      <c r="C22" s="22"/>
      <c r="D22" s="22"/>
      <c r="E22" s="22"/>
      <c r="F22" s="22"/>
      <c r="G22" s="22"/>
      <c r="H22" s="2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E0471-F540-48C5-9E95-30BEE18714E9}">
  <dimension ref="A1:T310"/>
  <sheetViews>
    <sheetView showGridLines="0" tabSelected="1" zoomScaleNormal="100" workbookViewId="0">
      <selection activeCell="D4" sqref="D4"/>
    </sheetView>
  </sheetViews>
  <sheetFormatPr defaultRowHeight="15" x14ac:dyDescent="0.25"/>
  <cols>
    <col min="1" max="1" width="1.28515625" customWidth="1"/>
    <col min="2" max="2" width="51.7109375" customWidth="1"/>
    <col min="3" max="15" width="16.42578125" bestFit="1" customWidth="1"/>
    <col min="17" max="17" width="21.5703125" customWidth="1"/>
  </cols>
  <sheetData>
    <row r="1" spans="1:20" x14ac:dyDescent="0.25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1"/>
      <c r="Q1" s="101"/>
      <c r="R1" s="101"/>
      <c r="S1" s="101"/>
      <c r="T1" s="101"/>
    </row>
    <row r="2" spans="1:20" ht="18" x14ac:dyDescent="0.25">
      <c r="A2" s="101"/>
      <c r="B2" s="104" t="s">
        <v>159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1"/>
      <c r="Q2" s="101"/>
      <c r="R2" s="101"/>
      <c r="S2" s="101"/>
      <c r="T2" s="101"/>
    </row>
    <row r="3" spans="1:20" x14ac:dyDescent="0.25">
      <c r="A3" s="101"/>
      <c r="B3" s="101" t="s">
        <v>160</v>
      </c>
      <c r="C3" s="103"/>
      <c r="D3" s="103"/>
      <c r="E3" s="105"/>
      <c r="F3" s="103"/>
      <c r="G3" s="103"/>
      <c r="H3" s="103"/>
      <c r="I3" s="103"/>
      <c r="J3" s="103"/>
      <c r="K3" s="103"/>
      <c r="L3" s="103"/>
      <c r="M3" s="106"/>
      <c r="N3" s="103"/>
      <c r="O3" s="103"/>
      <c r="P3" s="101"/>
      <c r="Q3" s="101"/>
      <c r="R3" s="101"/>
      <c r="S3" s="101"/>
      <c r="T3" s="101"/>
    </row>
    <row r="4" spans="1:20" x14ac:dyDescent="0.25">
      <c r="A4" s="101"/>
      <c r="B4" s="102" t="s">
        <v>161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1"/>
      <c r="Q4" s="101"/>
      <c r="R4" s="101"/>
      <c r="S4" s="101"/>
      <c r="T4" s="101"/>
    </row>
    <row r="5" spans="1:20" x14ac:dyDescent="0.25">
      <c r="A5" s="101"/>
      <c r="B5" s="102" t="s">
        <v>162</v>
      </c>
      <c r="C5" s="103">
        <v>0.7</v>
      </c>
      <c r="D5" s="103"/>
      <c r="E5" s="103"/>
      <c r="F5" s="103"/>
      <c r="G5" s="103"/>
      <c r="H5" s="103"/>
      <c r="I5" s="103"/>
      <c r="J5" s="106"/>
      <c r="K5" s="106"/>
      <c r="L5" s="106"/>
      <c r="M5" s="107"/>
      <c r="N5" s="106"/>
      <c r="O5" s="103"/>
      <c r="P5" s="101"/>
      <c r="Q5" s="101"/>
      <c r="R5" s="101"/>
      <c r="S5" s="101"/>
      <c r="T5" s="101"/>
    </row>
    <row r="6" spans="1:20" x14ac:dyDescent="0.25">
      <c r="A6" s="101"/>
      <c r="B6" s="102"/>
      <c r="C6" s="103"/>
      <c r="D6" s="103"/>
      <c r="E6" s="103"/>
      <c r="F6" s="103"/>
      <c r="G6" s="103"/>
      <c r="H6" s="103"/>
      <c r="I6" s="103"/>
      <c r="J6" s="106"/>
      <c r="K6" s="106"/>
      <c r="L6" s="106"/>
      <c r="M6" s="107"/>
      <c r="N6" s="106"/>
      <c r="O6" s="103"/>
      <c r="P6" s="101"/>
      <c r="Q6" s="101"/>
      <c r="R6" s="101"/>
      <c r="S6" s="101"/>
      <c r="T6" s="101"/>
    </row>
    <row r="7" spans="1:20" ht="15.75" x14ac:dyDescent="0.25">
      <c r="A7" s="101"/>
      <c r="B7" s="108" t="s">
        <v>163</v>
      </c>
      <c r="C7" s="109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10"/>
      <c r="P7" s="101"/>
      <c r="Q7" s="101"/>
      <c r="R7" s="101"/>
      <c r="S7" s="101"/>
      <c r="T7" s="101"/>
    </row>
    <row r="8" spans="1:20" ht="15.75" thickBot="1" x14ac:dyDescent="0.3">
      <c r="A8" s="101"/>
      <c r="B8" s="102"/>
      <c r="C8" s="103"/>
      <c r="D8" s="103"/>
      <c r="E8" s="103"/>
      <c r="F8" s="103"/>
      <c r="G8" s="103"/>
      <c r="H8" s="103"/>
      <c r="I8" s="103"/>
      <c r="J8" s="107"/>
      <c r="K8" s="103"/>
      <c r="L8" s="103"/>
      <c r="M8" s="107"/>
      <c r="N8" s="107"/>
      <c r="O8" s="103"/>
      <c r="P8" s="101"/>
      <c r="Q8" s="101"/>
      <c r="R8" s="101"/>
      <c r="S8" s="101"/>
      <c r="T8" s="101"/>
    </row>
    <row r="9" spans="1:20" ht="39" thickBot="1" x14ac:dyDescent="0.3">
      <c r="A9" s="101"/>
      <c r="B9" s="442" t="s">
        <v>164</v>
      </c>
      <c r="C9" s="125" t="s">
        <v>165</v>
      </c>
      <c r="D9" s="126" t="s">
        <v>166</v>
      </c>
      <c r="E9" s="126" t="s">
        <v>167</v>
      </c>
      <c r="F9" s="126" t="s">
        <v>168</v>
      </c>
      <c r="G9" s="126" t="s">
        <v>169</v>
      </c>
      <c r="H9" s="126" t="s">
        <v>170</v>
      </c>
      <c r="I9" s="126" t="s">
        <v>171</v>
      </c>
      <c r="J9" s="126" t="s">
        <v>172</v>
      </c>
      <c r="K9" s="126" t="s">
        <v>173</v>
      </c>
      <c r="L9" s="126" t="s">
        <v>174</v>
      </c>
      <c r="M9" s="127" t="s">
        <v>175</v>
      </c>
      <c r="N9" s="127" t="s">
        <v>176</v>
      </c>
      <c r="O9" s="128" t="s">
        <v>177</v>
      </c>
      <c r="P9" s="101"/>
      <c r="Q9" s="101"/>
      <c r="R9" s="101"/>
      <c r="S9" s="101"/>
      <c r="T9" s="101"/>
    </row>
    <row r="10" spans="1:20" x14ac:dyDescent="0.25">
      <c r="A10" s="101"/>
      <c r="B10" s="111" t="s">
        <v>178</v>
      </c>
      <c r="C10" s="505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7"/>
      <c r="O10" s="508">
        <f>SUM(C10:N10)</f>
        <v>0</v>
      </c>
      <c r="P10" s="101"/>
      <c r="Q10" s="101"/>
      <c r="R10" s="101"/>
      <c r="S10" s="101"/>
      <c r="T10" s="101"/>
    </row>
    <row r="11" spans="1:20" x14ac:dyDescent="0.25">
      <c r="A11" s="101"/>
      <c r="B11" s="112" t="s">
        <v>179</v>
      </c>
      <c r="C11" s="509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1"/>
      <c r="O11" s="512">
        <f t="shared" ref="O11:O20" si="0">SUM(C11:N11)</f>
        <v>0</v>
      </c>
      <c r="P11" s="101"/>
      <c r="Q11" s="101"/>
      <c r="R11" s="101"/>
      <c r="S11" s="101"/>
      <c r="T11" s="101"/>
    </row>
    <row r="12" spans="1:20" ht="25.5" x14ac:dyDescent="0.25">
      <c r="A12" s="101"/>
      <c r="B12" s="112" t="s">
        <v>180</v>
      </c>
      <c r="C12" s="509"/>
      <c r="D12" s="513"/>
      <c r="E12" s="510"/>
      <c r="F12" s="510"/>
      <c r="G12" s="510"/>
      <c r="H12" s="510"/>
      <c r="I12" s="510"/>
      <c r="J12" s="510"/>
      <c r="K12" s="510"/>
      <c r="L12" s="510"/>
      <c r="M12" s="510"/>
      <c r="N12" s="511"/>
      <c r="O12" s="512">
        <f t="shared" si="0"/>
        <v>0</v>
      </c>
      <c r="P12" s="101"/>
      <c r="Q12" s="101"/>
      <c r="R12" s="101"/>
      <c r="S12" s="101"/>
      <c r="T12" s="101"/>
    </row>
    <row r="13" spans="1:20" ht="25.5" x14ac:dyDescent="0.25">
      <c r="A13" s="101"/>
      <c r="B13" s="112" t="s">
        <v>181</v>
      </c>
      <c r="C13" s="509"/>
      <c r="D13" s="513"/>
      <c r="E13" s="510"/>
      <c r="F13" s="510"/>
      <c r="G13" s="510"/>
      <c r="H13" s="510"/>
      <c r="I13" s="510"/>
      <c r="J13" s="510"/>
      <c r="K13" s="510"/>
      <c r="L13" s="510"/>
      <c r="M13" s="510"/>
      <c r="N13" s="511"/>
      <c r="O13" s="512">
        <f t="shared" si="0"/>
        <v>0</v>
      </c>
      <c r="P13" s="101"/>
      <c r="Q13" s="101"/>
      <c r="R13" s="101"/>
      <c r="S13" s="101"/>
      <c r="T13" s="101"/>
    </row>
    <row r="14" spans="1:20" ht="25.5" x14ac:dyDescent="0.25">
      <c r="A14" s="101"/>
      <c r="B14" s="112" t="s">
        <v>182</v>
      </c>
      <c r="C14" s="509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1"/>
      <c r="O14" s="512">
        <f t="shared" si="0"/>
        <v>0</v>
      </c>
      <c r="P14" s="101"/>
      <c r="Q14" s="101"/>
      <c r="R14" s="101"/>
      <c r="S14" s="101"/>
      <c r="T14" s="101"/>
    </row>
    <row r="15" spans="1:20" ht="25.5" x14ac:dyDescent="0.25">
      <c r="A15" s="101"/>
      <c r="B15" s="112" t="s">
        <v>183</v>
      </c>
      <c r="C15" s="509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1"/>
      <c r="O15" s="512">
        <f t="shared" si="0"/>
        <v>0</v>
      </c>
      <c r="P15" s="101"/>
      <c r="Q15" s="101"/>
      <c r="R15" s="101"/>
      <c r="S15" s="101"/>
      <c r="T15" s="101"/>
    </row>
    <row r="16" spans="1:20" x14ac:dyDescent="0.25">
      <c r="A16" s="101"/>
      <c r="B16" s="112" t="s">
        <v>184</v>
      </c>
      <c r="C16" s="514"/>
      <c r="D16" s="510"/>
      <c r="E16" s="513"/>
      <c r="F16" s="513"/>
      <c r="G16" s="510"/>
      <c r="H16" s="510"/>
      <c r="I16" s="510"/>
      <c r="J16" s="510"/>
      <c r="K16" s="510"/>
      <c r="L16" s="513"/>
      <c r="M16" s="510"/>
      <c r="N16" s="511"/>
      <c r="O16" s="512">
        <f t="shared" si="0"/>
        <v>0</v>
      </c>
      <c r="P16" s="101"/>
      <c r="Q16" s="101"/>
      <c r="R16" s="101"/>
      <c r="S16" s="101"/>
      <c r="T16" s="101"/>
    </row>
    <row r="17" spans="1:20" ht="15.75" thickBot="1" x14ac:dyDescent="0.3">
      <c r="A17" s="101"/>
      <c r="B17" s="113" t="s">
        <v>185</v>
      </c>
      <c r="C17" s="515"/>
      <c r="D17" s="516"/>
      <c r="E17" s="517"/>
      <c r="F17" s="517"/>
      <c r="G17" s="517"/>
      <c r="H17" s="517"/>
      <c r="I17" s="517"/>
      <c r="J17" s="517"/>
      <c r="K17" s="517"/>
      <c r="L17" s="516"/>
      <c r="M17" s="510"/>
      <c r="N17" s="511"/>
      <c r="O17" s="512">
        <f t="shared" si="0"/>
        <v>0</v>
      </c>
      <c r="P17" s="101"/>
      <c r="Q17" s="101"/>
      <c r="R17" s="101"/>
      <c r="S17" s="101"/>
      <c r="T17" s="101"/>
    </row>
    <row r="18" spans="1:20" ht="15.75" thickBot="1" x14ac:dyDescent="0.3">
      <c r="A18" s="101"/>
      <c r="B18" s="114" t="s">
        <v>177</v>
      </c>
      <c r="C18" s="518">
        <f>SUM(C10:C17)</f>
        <v>0</v>
      </c>
      <c r="D18" s="519">
        <f t="shared" ref="D18:N18" si="1">SUM(D10:D17)</f>
        <v>0</v>
      </c>
      <c r="E18" s="519">
        <f t="shared" si="1"/>
        <v>0</v>
      </c>
      <c r="F18" s="519">
        <f t="shared" si="1"/>
        <v>0</v>
      </c>
      <c r="G18" s="519">
        <f t="shared" si="1"/>
        <v>0</v>
      </c>
      <c r="H18" s="519">
        <f t="shared" si="1"/>
        <v>0</v>
      </c>
      <c r="I18" s="519">
        <f t="shared" si="1"/>
        <v>0</v>
      </c>
      <c r="J18" s="519">
        <f t="shared" si="1"/>
        <v>0</v>
      </c>
      <c r="K18" s="519">
        <f t="shared" si="1"/>
        <v>0</v>
      </c>
      <c r="L18" s="519">
        <f t="shared" si="1"/>
        <v>0</v>
      </c>
      <c r="M18" s="519">
        <f t="shared" si="1"/>
        <v>0</v>
      </c>
      <c r="N18" s="520">
        <f t="shared" si="1"/>
        <v>0</v>
      </c>
      <c r="O18" s="521">
        <f t="shared" si="0"/>
        <v>0</v>
      </c>
      <c r="P18" s="101"/>
      <c r="Q18" s="101"/>
      <c r="R18" s="101"/>
      <c r="S18" s="101"/>
      <c r="T18" s="101"/>
    </row>
    <row r="19" spans="1:20" x14ac:dyDescent="0.25">
      <c r="A19" s="101"/>
      <c r="B19" s="111" t="s">
        <v>186</v>
      </c>
      <c r="C19" s="522" t="e">
        <f>C18*'Hodinové náklady'!C10</f>
        <v>#DIV/0!</v>
      </c>
      <c r="D19" s="522" t="e">
        <f>D18*'Hodinové náklady'!D10</f>
        <v>#DIV/0!</v>
      </c>
      <c r="E19" s="522" t="e">
        <f>E18*'Hodinové náklady'!E10</f>
        <v>#DIV/0!</v>
      </c>
      <c r="F19" s="522" t="e">
        <f>F18*'Hodinové náklady'!F10</f>
        <v>#DIV/0!</v>
      </c>
      <c r="G19" s="522" t="e">
        <f>G18*'Hodinové náklady'!G10</f>
        <v>#DIV/0!</v>
      </c>
      <c r="H19" s="522" t="e">
        <f>H18*'Hodinové náklady'!H10</f>
        <v>#DIV/0!</v>
      </c>
      <c r="I19" s="522" t="e">
        <f>I18*'Hodinové náklady'!I10</f>
        <v>#DIV/0!</v>
      </c>
      <c r="J19" s="522" t="e">
        <f>J18*'Hodinové náklady'!J10</f>
        <v>#DIV/0!</v>
      </c>
      <c r="K19" s="522" t="e">
        <f>K18*'Hodinové náklady'!K10</f>
        <v>#DIV/0!</v>
      </c>
      <c r="L19" s="522" t="e">
        <f>L18*'Hodinové náklady'!L10</f>
        <v>#DIV/0!</v>
      </c>
      <c r="M19" s="522" t="e">
        <f>M18*'Hodinové náklady'!M10</f>
        <v>#DIV/0!</v>
      </c>
      <c r="N19" s="522" t="e">
        <f>N18*'Hodinové náklady'!N10</f>
        <v>#DIV/0!</v>
      </c>
      <c r="O19" s="523" t="e">
        <f t="shared" si="0"/>
        <v>#DIV/0!</v>
      </c>
      <c r="P19" s="101"/>
      <c r="Q19" s="101"/>
      <c r="R19" s="101"/>
      <c r="S19" s="101"/>
      <c r="T19" s="101"/>
    </row>
    <row r="20" spans="1:20" ht="15.75" thickBot="1" x14ac:dyDescent="0.3">
      <c r="A20" s="101"/>
      <c r="B20" s="115" t="s">
        <v>187</v>
      </c>
      <c r="C20" s="524" t="e">
        <f>C18*'Hodinové náklady'!C13</f>
        <v>#DIV/0!</v>
      </c>
      <c r="D20" s="524" t="e">
        <f>D18*'Hodinové náklady'!D13</f>
        <v>#DIV/0!</v>
      </c>
      <c r="E20" s="524" t="e">
        <f>E18*'Hodinové náklady'!E13</f>
        <v>#DIV/0!</v>
      </c>
      <c r="F20" s="524" t="e">
        <f>F18*'Hodinové náklady'!F13</f>
        <v>#DIV/0!</v>
      </c>
      <c r="G20" s="524" t="e">
        <f>G18*'Hodinové náklady'!G13</f>
        <v>#DIV/0!</v>
      </c>
      <c r="H20" s="524" t="e">
        <f>H18*'Hodinové náklady'!H13</f>
        <v>#DIV/0!</v>
      </c>
      <c r="I20" s="524" t="e">
        <f>I18*'Hodinové náklady'!I13</f>
        <v>#DIV/0!</v>
      </c>
      <c r="J20" s="524" t="e">
        <f>J18*'Hodinové náklady'!J13</f>
        <v>#DIV/0!</v>
      </c>
      <c r="K20" s="524" t="e">
        <f>K18*'Hodinové náklady'!K13</f>
        <v>#DIV/0!</v>
      </c>
      <c r="L20" s="524" t="e">
        <f>L18*'Hodinové náklady'!L13</f>
        <v>#DIV/0!</v>
      </c>
      <c r="M20" s="524" t="e">
        <f>M18*'Hodinové náklady'!M13</f>
        <v>#DIV/0!</v>
      </c>
      <c r="N20" s="524" t="e">
        <f>N18*'Hodinové náklady'!N13</f>
        <v>#DIV/0!</v>
      </c>
      <c r="O20" s="525" t="e">
        <f t="shared" si="0"/>
        <v>#DIV/0!</v>
      </c>
      <c r="P20" s="101"/>
      <c r="Q20" s="101"/>
      <c r="R20" s="101"/>
      <c r="S20" s="101"/>
      <c r="T20" s="101"/>
    </row>
    <row r="21" spans="1:20" ht="15.75" thickBot="1" x14ac:dyDescent="0.3">
      <c r="A21" s="101"/>
      <c r="B21" s="102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01"/>
      <c r="Q21" s="101"/>
      <c r="R21" s="101"/>
      <c r="S21" s="101"/>
      <c r="T21" s="101"/>
    </row>
    <row r="22" spans="1:20" ht="39" thickBot="1" x14ac:dyDescent="0.3">
      <c r="A22" s="101"/>
      <c r="B22" s="442" t="s">
        <v>188</v>
      </c>
      <c r="C22" s="125" t="s">
        <v>165</v>
      </c>
      <c r="D22" s="126" t="s">
        <v>166</v>
      </c>
      <c r="E22" s="126" t="s">
        <v>167</v>
      </c>
      <c r="F22" s="126" t="s">
        <v>168</v>
      </c>
      <c r="G22" s="126" t="s">
        <v>169</v>
      </c>
      <c r="H22" s="126" t="s">
        <v>170</v>
      </c>
      <c r="I22" s="126" t="s">
        <v>171</v>
      </c>
      <c r="J22" s="126" t="s">
        <v>172</v>
      </c>
      <c r="K22" s="126" t="s">
        <v>173</v>
      </c>
      <c r="L22" s="126" t="s">
        <v>174</v>
      </c>
      <c r="M22" s="127" t="s">
        <v>175</v>
      </c>
      <c r="N22" s="127" t="s">
        <v>189</v>
      </c>
      <c r="O22" s="128" t="s">
        <v>177</v>
      </c>
      <c r="P22" s="101"/>
      <c r="Q22" s="101"/>
      <c r="R22" s="101"/>
      <c r="S22" s="101"/>
      <c r="T22" s="101"/>
    </row>
    <row r="23" spans="1:20" x14ac:dyDescent="0.25">
      <c r="A23" s="101"/>
      <c r="B23" s="111" t="s">
        <v>178</v>
      </c>
      <c r="C23" s="505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7"/>
      <c r="O23" s="528">
        <f t="shared" ref="O23:O29" si="2">SUM(C23:N23)</f>
        <v>0</v>
      </c>
      <c r="P23" s="101"/>
      <c r="Q23" s="101"/>
      <c r="R23" s="101"/>
      <c r="S23" s="101"/>
      <c r="T23" s="101"/>
    </row>
    <row r="24" spans="1:20" x14ac:dyDescent="0.25">
      <c r="A24" s="101"/>
      <c r="B24" s="112" t="s">
        <v>190</v>
      </c>
      <c r="C24" s="509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29"/>
      <c r="O24" s="530">
        <f t="shared" si="2"/>
        <v>0</v>
      </c>
      <c r="P24" s="101"/>
      <c r="Q24" s="101"/>
      <c r="R24" s="101"/>
      <c r="S24" s="101"/>
      <c r="T24" s="101"/>
    </row>
    <row r="25" spans="1:20" ht="25.5" x14ac:dyDescent="0.25">
      <c r="A25" s="101"/>
      <c r="B25" s="117" t="s">
        <v>191</v>
      </c>
      <c r="C25" s="531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29"/>
      <c r="O25" s="530">
        <f t="shared" si="2"/>
        <v>0</v>
      </c>
      <c r="P25" s="101"/>
      <c r="Q25" s="101"/>
      <c r="R25" s="101"/>
      <c r="S25" s="101"/>
      <c r="T25" s="101"/>
    </row>
    <row r="26" spans="1:20" ht="15.75" thickBot="1" x14ac:dyDescent="0.3">
      <c r="A26" s="101"/>
      <c r="B26" s="112" t="s">
        <v>184</v>
      </c>
      <c r="C26" s="509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29"/>
      <c r="O26" s="530">
        <f t="shared" si="2"/>
        <v>0</v>
      </c>
      <c r="P26" s="101"/>
      <c r="Q26" s="101"/>
      <c r="R26" s="101"/>
      <c r="S26" s="101"/>
      <c r="T26" s="101"/>
    </row>
    <row r="27" spans="1:20" ht="15.75" thickBot="1" x14ac:dyDescent="0.3">
      <c r="A27" s="101"/>
      <c r="B27" s="114" t="s">
        <v>177</v>
      </c>
      <c r="C27" s="518">
        <f>SUM(C23:C26)</f>
        <v>0</v>
      </c>
      <c r="D27" s="519">
        <f t="shared" ref="D27:N27" si="3">SUM(D23:D26)</f>
        <v>0</v>
      </c>
      <c r="E27" s="519">
        <f t="shared" si="3"/>
        <v>0</v>
      </c>
      <c r="F27" s="519">
        <f t="shared" si="3"/>
        <v>0</v>
      </c>
      <c r="G27" s="519">
        <f t="shared" si="3"/>
        <v>0</v>
      </c>
      <c r="H27" s="519">
        <f t="shared" si="3"/>
        <v>0</v>
      </c>
      <c r="I27" s="519">
        <f t="shared" si="3"/>
        <v>0</v>
      </c>
      <c r="J27" s="519">
        <f t="shared" si="3"/>
        <v>0</v>
      </c>
      <c r="K27" s="519">
        <f t="shared" si="3"/>
        <v>0</v>
      </c>
      <c r="L27" s="519">
        <f t="shared" si="3"/>
        <v>0</v>
      </c>
      <c r="M27" s="519">
        <f t="shared" si="3"/>
        <v>0</v>
      </c>
      <c r="N27" s="520">
        <f t="shared" si="3"/>
        <v>0</v>
      </c>
      <c r="O27" s="521">
        <f t="shared" si="2"/>
        <v>0</v>
      </c>
      <c r="P27" s="101"/>
      <c r="Q27" s="101"/>
      <c r="R27" s="101"/>
      <c r="S27" s="101"/>
      <c r="T27" s="101"/>
    </row>
    <row r="28" spans="1:20" x14ac:dyDescent="0.25">
      <c r="A28" s="101"/>
      <c r="B28" s="111" t="s">
        <v>186</v>
      </c>
      <c r="C28" s="522" t="e">
        <f>C27*'Hodinové náklady'!C10</f>
        <v>#DIV/0!</v>
      </c>
      <c r="D28" s="522" t="e">
        <f>D27*'Hodinové náklady'!D10</f>
        <v>#DIV/0!</v>
      </c>
      <c r="E28" s="522" t="e">
        <f>E27*'Hodinové náklady'!E10</f>
        <v>#DIV/0!</v>
      </c>
      <c r="F28" s="522" t="e">
        <f>F27*'Hodinové náklady'!F10</f>
        <v>#DIV/0!</v>
      </c>
      <c r="G28" s="522" t="e">
        <f>G27*'Hodinové náklady'!G10</f>
        <v>#DIV/0!</v>
      </c>
      <c r="H28" s="522" t="e">
        <f>H27*'Hodinové náklady'!H10</f>
        <v>#DIV/0!</v>
      </c>
      <c r="I28" s="522" t="e">
        <f>I27*'Hodinové náklady'!I10</f>
        <v>#DIV/0!</v>
      </c>
      <c r="J28" s="522" t="e">
        <f>J27*'Hodinové náklady'!J10</f>
        <v>#DIV/0!</v>
      </c>
      <c r="K28" s="522" t="e">
        <f>K27*'Hodinové náklady'!K10</f>
        <v>#DIV/0!</v>
      </c>
      <c r="L28" s="522" t="e">
        <f>L27*'Hodinové náklady'!L10</f>
        <v>#DIV/0!</v>
      </c>
      <c r="M28" s="522" t="e">
        <f>M27*'Hodinové náklady'!M10</f>
        <v>#DIV/0!</v>
      </c>
      <c r="N28" s="522" t="e">
        <f>N27*'Hodinové náklady'!N10</f>
        <v>#DIV/0!</v>
      </c>
      <c r="O28" s="523" t="e">
        <f t="shared" si="2"/>
        <v>#DIV/0!</v>
      </c>
      <c r="P28" s="101"/>
      <c r="Q28" s="101"/>
      <c r="R28" s="101"/>
      <c r="S28" s="101"/>
      <c r="T28" s="101"/>
    </row>
    <row r="29" spans="1:20" ht="15.75" thickBot="1" x14ac:dyDescent="0.3">
      <c r="A29" s="101"/>
      <c r="B29" s="115" t="s">
        <v>187</v>
      </c>
      <c r="C29" s="524" t="e">
        <f>C27*'Hodinové náklady'!C13</f>
        <v>#DIV/0!</v>
      </c>
      <c r="D29" s="524" t="e">
        <f>D27*'Hodinové náklady'!D13</f>
        <v>#DIV/0!</v>
      </c>
      <c r="E29" s="524" t="e">
        <f>E27*'Hodinové náklady'!E13</f>
        <v>#DIV/0!</v>
      </c>
      <c r="F29" s="524" t="e">
        <f>F27*'Hodinové náklady'!F13</f>
        <v>#DIV/0!</v>
      </c>
      <c r="G29" s="524" t="e">
        <f>G27*'Hodinové náklady'!G13</f>
        <v>#DIV/0!</v>
      </c>
      <c r="H29" s="524" t="e">
        <f>H27*'Hodinové náklady'!H13</f>
        <v>#DIV/0!</v>
      </c>
      <c r="I29" s="524" t="e">
        <f>I27*'Hodinové náklady'!I13</f>
        <v>#DIV/0!</v>
      </c>
      <c r="J29" s="524" t="e">
        <f>J27*'Hodinové náklady'!J13</f>
        <v>#DIV/0!</v>
      </c>
      <c r="K29" s="524" t="e">
        <f>K27*'Hodinové náklady'!K13</f>
        <v>#DIV/0!</v>
      </c>
      <c r="L29" s="524" t="e">
        <f>L27*'Hodinové náklady'!L13</f>
        <v>#DIV/0!</v>
      </c>
      <c r="M29" s="524" t="e">
        <f>M27*'Hodinové náklady'!M13</f>
        <v>#DIV/0!</v>
      </c>
      <c r="N29" s="524" t="e">
        <f>N27*'Hodinové náklady'!N13</f>
        <v>#DIV/0!</v>
      </c>
      <c r="O29" s="525" t="e">
        <f t="shared" si="2"/>
        <v>#DIV/0!</v>
      </c>
      <c r="P29" s="101"/>
      <c r="Q29" s="101"/>
      <c r="R29" s="101"/>
      <c r="S29" s="101"/>
      <c r="T29" s="101"/>
    </row>
    <row r="30" spans="1:20" ht="15.75" thickBot="1" x14ac:dyDescent="0.3">
      <c r="A30" s="101"/>
      <c r="B30" s="102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1"/>
      <c r="Q30" s="101"/>
      <c r="R30" s="101"/>
      <c r="S30" s="101"/>
      <c r="T30" s="101"/>
    </row>
    <row r="31" spans="1:20" ht="39" thickBot="1" x14ac:dyDescent="0.3">
      <c r="A31" s="101"/>
      <c r="B31" s="442" t="s">
        <v>192</v>
      </c>
      <c r="C31" s="125" t="s">
        <v>165</v>
      </c>
      <c r="D31" s="126" t="s">
        <v>166</v>
      </c>
      <c r="E31" s="126" t="s">
        <v>167</v>
      </c>
      <c r="F31" s="126" t="s">
        <v>168</v>
      </c>
      <c r="G31" s="126" t="s">
        <v>169</v>
      </c>
      <c r="H31" s="126" t="s">
        <v>170</v>
      </c>
      <c r="I31" s="126" t="s">
        <v>171</v>
      </c>
      <c r="J31" s="126" t="s">
        <v>172</v>
      </c>
      <c r="K31" s="126" t="s">
        <v>173</v>
      </c>
      <c r="L31" s="126" t="s">
        <v>174</v>
      </c>
      <c r="M31" s="127" t="s">
        <v>175</v>
      </c>
      <c r="N31" s="127" t="s">
        <v>189</v>
      </c>
      <c r="O31" s="128" t="s">
        <v>177</v>
      </c>
      <c r="P31" s="101"/>
      <c r="Q31" s="101"/>
      <c r="R31" s="101"/>
      <c r="S31" s="101"/>
      <c r="T31" s="101"/>
    </row>
    <row r="32" spans="1:20" x14ac:dyDescent="0.25">
      <c r="A32" s="101"/>
      <c r="B32" s="111" t="s">
        <v>178</v>
      </c>
      <c r="C32" s="505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7"/>
      <c r="O32" s="528">
        <f t="shared" ref="O32:O38" si="4">SUM(C32:N32)</f>
        <v>0</v>
      </c>
      <c r="P32" s="101"/>
      <c r="Q32" s="101"/>
      <c r="R32" s="101"/>
      <c r="S32" s="101"/>
      <c r="T32" s="101"/>
    </row>
    <row r="33" spans="1:20" x14ac:dyDescent="0.25">
      <c r="A33" s="101"/>
      <c r="B33" s="112" t="s">
        <v>193</v>
      </c>
      <c r="C33" s="531"/>
      <c r="D33" s="513"/>
      <c r="E33" s="513"/>
      <c r="F33" s="513"/>
      <c r="G33" s="513"/>
      <c r="H33" s="513"/>
      <c r="I33" s="513"/>
      <c r="J33" s="513"/>
      <c r="K33" s="513"/>
      <c r="L33" s="513"/>
      <c r="M33" s="513"/>
      <c r="N33" s="529"/>
      <c r="O33" s="530">
        <f t="shared" si="4"/>
        <v>0</v>
      </c>
      <c r="P33" s="101"/>
      <c r="Q33" s="101"/>
      <c r="R33" s="101"/>
      <c r="S33" s="101"/>
      <c r="T33" s="101"/>
    </row>
    <row r="34" spans="1:20" ht="25.5" x14ac:dyDescent="0.25">
      <c r="A34" s="101"/>
      <c r="B34" s="117" t="s">
        <v>191</v>
      </c>
      <c r="C34" s="531"/>
      <c r="D34" s="513"/>
      <c r="E34" s="513"/>
      <c r="F34" s="513"/>
      <c r="G34" s="513"/>
      <c r="H34" s="513"/>
      <c r="I34" s="513"/>
      <c r="J34" s="513"/>
      <c r="K34" s="513"/>
      <c r="L34" s="513"/>
      <c r="M34" s="513"/>
      <c r="N34" s="529"/>
      <c r="O34" s="530">
        <f t="shared" si="4"/>
        <v>0</v>
      </c>
      <c r="P34" s="101"/>
      <c r="Q34" s="101"/>
      <c r="R34" s="101"/>
      <c r="S34" s="101"/>
      <c r="T34" s="101"/>
    </row>
    <row r="35" spans="1:20" ht="15.75" thickBot="1" x14ac:dyDescent="0.3">
      <c r="A35" s="101"/>
      <c r="B35" s="112" t="s">
        <v>184</v>
      </c>
      <c r="C35" s="509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29"/>
      <c r="O35" s="530">
        <f t="shared" si="4"/>
        <v>0</v>
      </c>
      <c r="P35" s="101"/>
      <c r="Q35" s="101"/>
      <c r="R35" s="101"/>
      <c r="S35" s="101"/>
      <c r="T35" s="101"/>
    </row>
    <row r="36" spans="1:20" ht="15.75" thickBot="1" x14ac:dyDescent="0.3">
      <c r="A36" s="101"/>
      <c r="B36" s="114" t="s">
        <v>177</v>
      </c>
      <c r="C36" s="518">
        <f>SUM(C32:C35)</f>
        <v>0</v>
      </c>
      <c r="D36" s="519">
        <f t="shared" ref="D36:N36" si="5">SUM(D32:D35)</f>
        <v>0</v>
      </c>
      <c r="E36" s="519">
        <f t="shared" si="5"/>
        <v>0</v>
      </c>
      <c r="F36" s="519">
        <f t="shared" si="5"/>
        <v>0</v>
      </c>
      <c r="G36" s="519">
        <f t="shared" si="5"/>
        <v>0</v>
      </c>
      <c r="H36" s="519">
        <f t="shared" si="5"/>
        <v>0</v>
      </c>
      <c r="I36" s="519">
        <f t="shared" si="5"/>
        <v>0</v>
      </c>
      <c r="J36" s="519">
        <f t="shared" si="5"/>
        <v>0</v>
      </c>
      <c r="K36" s="519">
        <f t="shared" si="5"/>
        <v>0</v>
      </c>
      <c r="L36" s="519">
        <f t="shared" si="5"/>
        <v>0</v>
      </c>
      <c r="M36" s="519">
        <f t="shared" si="5"/>
        <v>0</v>
      </c>
      <c r="N36" s="520">
        <f t="shared" si="5"/>
        <v>0</v>
      </c>
      <c r="O36" s="521">
        <f t="shared" si="4"/>
        <v>0</v>
      </c>
      <c r="P36" s="101"/>
      <c r="Q36" s="101"/>
      <c r="R36" s="101"/>
      <c r="S36" s="101"/>
      <c r="T36" s="101"/>
    </row>
    <row r="37" spans="1:20" x14ac:dyDescent="0.25">
      <c r="A37" s="101"/>
      <c r="B37" s="111" t="s">
        <v>186</v>
      </c>
      <c r="C37" s="522" t="e">
        <f>C36*'Hodinové náklady'!C10</f>
        <v>#DIV/0!</v>
      </c>
      <c r="D37" s="522" t="e">
        <f>D36*'Hodinové náklady'!D10</f>
        <v>#DIV/0!</v>
      </c>
      <c r="E37" s="522" t="e">
        <f>E36*'Hodinové náklady'!E10</f>
        <v>#DIV/0!</v>
      </c>
      <c r="F37" s="522" t="e">
        <f>F36*'Hodinové náklady'!F10</f>
        <v>#DIV/0!</v>
      </c>
      <c r="G37" s="522" t="e">
        <f>G36*'Hodinové náklady'!G10</f>
        <v>#DIV/0!</v>
      </c>
      <c r="H37" s="522" t="e">
        <f>H36*'Hodinové náklady'!H10</f>
        <v>#DIV/0!</v>
      </c>
      <c r="I37" s="522" t="e">
        <f>I36*'Hodinové náklady'!I10</f>
        <v>#DIV/0!</v>
      </c>
      <c r="J37" s="522" t="e">
        <f>J36*'Hodinové náklady'!J10</f>
        <v>#DIV/0!</v>
      </c>
      <c r="K37" s="522" t="e">
        <f>K36*'Hodinové náklady'!K10</f>
        <v>#DIV/0!</v>
      </c>
      <c r="L37" s="522" t="e">
        <f>L36*'Hodinové náklady'!L10</f>
        <v>#DIV/0!</v>
      </c>
      <c r="M37" s="522" t="e">
        <f>M36*'Hodinové náklady'!M10</f>
        <v>#DIV/0!</v>
      </c>
      <c r="N37" s="522" t="e">
        <f>N36*'Hodinové náklady'!N10</f>
        <v>#DIV/0!</v>
      </c>
      <c r="O37" s="523" t="e">
        <f t="shared" si="4"/>
        <v>#DIV/0!</v>
      </c>
      <c r="P37" s="101"/>
      <c r="Q37" s="101"/>
      <c r="R37" s="101"/>
      <c r="S37" s="101"/>
      <c r="T37" s="101"/>
    </row>
    <row r="38" spans="1:20" ht="15.75" thickBot="1" x14ac:dyDescent="0.3">
      <c r="A38" s="101"/>
      <c r="B38" s="115" t="s">
        <v>187</v>
      </c>
      <c r="C38" s="524" t="e">
        <f>C36*'Hodinové náklady'!C13</f>
        <v>#DIV/0!</v>
      </c>
      <c r="D38" s="524" t="e">
        <f>D36*'Hodinové náklady'!D13</f>
        <v>#DIV/0!</v>
      </c>
      <c r="E38" s="524" t="e">
        <f>E36*'Hodinové náklady'!E13</f>
        <v>#DIV/0!</v>
      </c>
      <c r="F38" s="524" t="e">
        <f>F36*'Hodinové náklady'!F13</f>
        <v>#DIV/0!</v>
      </c>
      <c r="G38" s="524" t="e">
        <f>G36*'Hodinové náklady'!G13</f>
        <v>#DIV/0!</v>
      </c>
      <c r="H38" s="524" t="e">
        <f>H36*'Hodinové náklady'!H13</f>
        <v>#DIV/0!</v>
      </c>
      <c r="I38" s="524" t="e">
        <f>I36*'Hodinové náklady'!I13</f>
        <v>#DIV/0!</v>
      </c>
      <c r="J38" s="524" t="e">
        <f>J36*'Hodinové náklady'!J13</f>
        <v>#DIV/0!</v>
      </c>
      <c r="K38" s="524" t="e">
        <f>K36*'Hodinové náklady'!K13</f>
        <v>#DIV/0!</v>
      </c>
      <c r="L38" s="524" t="e">
        <f>L36*'Hodinové náklady'!L13</f>
        <v>#DIV/0!</v>
      </c>
      <c r="M38" s="524" t="e">
        <f>M36*'Hodinové náklady'!M13</f>
        <v>#DIV/0!</v>
      </c>
      <c r="N38" s="524" t="e">
        <f>N36*'Hodinové náklady'!N13</f>
        <v>#DIV/0!</v>
      </c>
      <c r="O38" s="525" t="e">
        <f t="shared" si="4"/>
        <v>#DIV/0!</v>
      </c>
      <c r="P38" s="101"/>
      <c r="Q38" s="101"/>
      <c r="R38" s="101"/>
      <c r="S38" s="101"/>
      <c r="T38" s="101"/>
    </row>
    <row r="39" spans="1:20" x14ac:dyDescent="0.25">
      <c r="A39" s="101"/>
      <c r="B39" s="102"/>
      <c r="C39" s="103"/>
      <c r="D39" s="103"/>
      <c r="E39" s="103"/>
      <c r="F39" s="103"/>
      <c r="G39" s="103"/>
      <c r="H39" s="118"/>
      <c r="I39" s="103"/>
      <c r="J39" s="103"/>
      <c r="K39" s="103"/>
      <c r="L39" s="103"/>
      <c r="M39" s="103"/>
      <c r="N39" s="103"/>
      <c r="O39" s="103"/>
      <c r="P39" s="101"/>
      <c r="Q39" s="101"/>
      <c r="R39" s="101"/>
      <c r="S39" s="101"/>
      <c r="T39" s="101"/>
    </row>
    <row r="40" spans="1:20" x14ac:dyDescent="0.25">
      <c r="A40" s="101"/>
      <c r="B40" s="102"/>
      <c r="C40" s="103"/>
      <c r="D40" s="103"/>
      <c r="E40" s="103"/>
      <c r="F40" s="103"/>
      <c r="G40" s="103"/>
      <c r="H40" s="118"/>
      <c r="I40" s="103"/>
      <c r="J40" s="103"/>
      <c r="K40" s="103"/>
      <c r="L40" s="103"/>
      <c r="M40" s="103"/>
      <c r="N40" s="103"/>
      <c r="O40" s="103"/>
      <c r="P40" s="101"/>
      <c r="Q40" s="101"/>
      <c r="R40" s="101"/>
      <c r="S40" s="101"/>
      <c r="T40" s="101"/>
    </row>
    <row r="41" spans="1:20" ht="15.75" x14ac:dyDescent="0.25">
      <c r="A41" s="101"/>
      <c r="B41" s="119" t="s">
        <v>194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1"/>
      <c r="Q41" s="101"/>
      <c r="R41" s="101"/>
      <c r="S41" s="101"/>
      <c r="T41" s="101"/>
    </row>
    <row r="42" spans="1:20" ht="15.75" thickBot="1" x14ac:dyDescent="0.3">
      <c r="A42" s="101"/>
      <c r="B42" s="102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1"/>
      <c r="Q42" s="101"/>
      <c r="R42" s="101"/>
      <c r="S42" s="101"/>
      <c r="T42" s="101"/>
    </row>
    <row r="43" spans="1:20" ht="39" thickBot="1" x14ac:dyDescent="0.3">
      <c r="A43" s="101"/>
      <c r="B43" s="442" t="s">
        <v>195</v>
      </c>
      <c r="C43" s="129" t="s">
        <v>165</v>
      </c>
      <c r="D43" s="126" t="s">
        <v>166</v>
      </c>
      <c r="E43" s="126" t="s">
        <v>167</v>
      </c>
      <c r="F43" s="126" t="s">
        <v>168</v>
      </c>
      <c r="G43" s="126" t="s">
        <v>169</v>
      </c>
      <c r="H43" s="126" t="s">
        <v>170</v>
      </c>
      <c r="I43" s="126" t="s">
        <v>171</v>
      </c>
      <c r="J43" s="126" t="s">
        <v>172</v>
      </c>
      <c r="K43" s="126" t="s">
        <v>173</v>
      </c>
      <c r="L43" s="126" t="s">
        <v>174</v>
      </c>
      <c r="M43" s="126" t="s">
        <v>175</v>
      </c>
      <c r="N43" s="127" t="s">
        <v>189</v>
      </c>
      <c r="O43" s="128" t="s">
        <v>177</v>
      </c>
      <c r="P43" s="101"/>
      <c r="Q43" s="101"/>
      <c r="R43" s="101"/>
      <c r="S43" s="101"/>
      <c r="T43" s="101"/>
    </row>
    <row r="44" spans="1:20" x14ac:dyDescent="0.25">
      <c r="A44" s="101"/>
      <c r="B44" s="120" t="s">
        <v>178</v>
      </c>
      <c r="C44" s="505"/>
      <c r="D44" s="526"/>
      <c r="E44" s="526"/>
      <c r="F44" s="526"/>
      <c r="G44" s="526"/>
      <c r="H44" s="526"/>
      <c r="I44" s="526"/>
      <c r="J44" s="526"/>
      <c r="K44" s="526"/>
      <c r="L44" s="526"/>
      <c r="M44" s="526"/>
      <c r="N44" s="527"/>
      <c r="O44" s="528">
        <f>SUM(C44:N44)</f>
        <v>0</v>
      </c>
      <c r="P44" s="101"/>
      <c r="Q44" s="101"/>
      <c r="R44" s="101"/>
      <c r="S44" s="101"/>
      <c r="T44" s="101"/>
    </row>
    <row r="45" spans="1:20" x14ac:dyDescent="0.25">
      <c r="A45" s="101"/>
      <c r="B45" s="112" t="s">
        <v>196</v>
      </c>
      <c r="C45" s="509"/>
      <c r="D45" s="513"/>
      <c r="E45" s="513"/>
      <c r="F45" s="513"/>
      <c r="G45" s="513"/>
      <c r="H45" s="513"/>
      <c r="I45" s="513"/>
      <c r="J45" s="513"/>
      <c r="K45" s="513"/>
      <c r="L45" s="513"/>
      <c r="M45" s="513"/>
      <c r="N45" s="529"/>
      <c r="O45" s="530">
        <f t="shared" ref="O45:O52" si="6">SUM(C45:N45)</f>
        <v>0</v>
      </c>
      <c r="P45" s="101"/>
      <c r="Q45" s="101"/>
      <c r="R45" s="101"/>
      <c r="S45" s="101"/>
      <c r="T45" s="101"/>
    </row>
    <row r="46" spans="1:20" x14ac:dyDescent="0.25">
      <c r="A46" s="101"/>
      <c r="B46" s="112" t="s">
        <v>197</v>
      </c>
      <c r="C46" s="509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29"/>
      <c r="O46" s="530">
        <f t="shared" si="6"/>
        <v>0</v>
      </c>
      <c r="P46" s="101"/>
      <c r="Q46" s="101"/>
      <c r="R46" s="101"/>
      <c r="S46" s="101"/>
      <c r="T46" s="101"/>
    </row>
    <row r="47" spans="1:20" x14ac:dyDescent="0.25">
      <c r="A47" s="101"/>
      <c r="B47" s="112" t="s">
        <v>198</v>
      </c>
      <c r="C47" s="509"/>
      <c r="D47" s="513"/>
      <c r="E47" s="513"/>
      <c r="F47" s="513"/>
      <c r="G47" s="513"/>
      <c r="H47" s="513"/>
      <c r="I47" s="513"/>
      <c r="J47" s="513"/>
      <c r="K47" s="513"/>
      <c r="L47" s="513"/>
      <c r="M47" s="513"/>
      <c r="N47" s="529"/>
      <c r="O47" s="530">
        <f t="shared" si="6"/>
        <v>0</v>
      </c>
      <c r="P47" s="101"/>
      <c r="Q47" s="101"/>
      <c r="R47" s="101"/>
      <c r="S47" s="101"/>
      <c r="T47" s="101"/>
    </row>
    <row r="48" spans="1:20" x14ac:dyDescent="0.25">
      <c r="A48" s="101"/>
      <c r="B48" s="112" t="s">
        <v>199</v>
      </c>
      <c r="C48" s="509"/>
      <c r="D48" s="513"/>
      <c r="E48" s="513"/>
      <c r="F48" s="513"/>
      <c r="G48" s="513"/>
      <c r="H48" s="513"/>
      <c r="I48" s="513"/>
      <c r="J48" s="513"/>
      <c r="K48" s="513"/>
      <c r="L48" s="513"/>
      <c r="M48" s="513"/>
      <c r="N48" s="529"/>
      <c r="O48" s="530">
        <f t="shared" si="6"/>
        <v>0</v>
      </c>
      <c r="P48" s="101"/>
      <c r="Q48" s="101"/>
      <c r="R48" s="101"/>
      <c r="S48" s="101"/>
      <c r="T48" s="101"/>
    </row>
    <row r="49" spans="1:20" x14ac:dyDescent="0.25">
      <c r="A49" s="101"/>
      <c r="B49" s="112" t="s">
        <v>200</v>
      </c>
      <c r="C49" s="509"/>
      <c r="D49" s="513"/>
      <c r="E49" s="513"/>
      <c r="F49" s="513"/>
      <c r="G49" s="513"/>
      <c r="H49" s="513"/>
      <c r="I49" s="513"/>
      <c r="J49" s="513"/>
      <c r="K49" s="513"/>
      <c r="L49" s="513"/>
      <c r="M49" s="513"/>
      <c r="N49" s="529"/>
      <c r="O49" s="530">
        <f t="shared" si="6"/>
        <v>0</v>
      </c>
      <c r="P49" s="101"/>
      <c r="Q49" s="101"/>
      <c r="R49" s="101"/>
      <c r="S49" s="101"/>
      <c r="T49" s="101"/>
    </row>
    <row r="50" spans="1:20" x14ac:dyDescent="0.25">
      <c r="A50" s="101"/>
      <c r="B50" s="112" t="s">
        <v>201</v>
      </c>
      <c r="C50" s="509"/>
      <c r="D50" s="513"/>
      <c r="E50" s="513"/>
      <c r="F50" s="513"/>
      <c r="G50" s="513"/>
      <c r="H50" s="513"/>
      <c r="I50" s="513"/>
      <c r="J50" s="513"/>
      <c r="K50" s="513"/>
      <c r="L50" s="513"/>
      <c r="M50" s="513"/>
      <c r="N50" s="529"/>
      <c r="O50" s="530">
        <f t="shared" si="6"/>
        <v>0</v>
      </c>
      <c r="P50" s="101"/>
      <c r="Q50" s="101"/>
      <c r="R50" s="101"/>
      <c r="S50" s="101"/>
      <c r="T50" s="101"/>
    </row>
    <row r="51" spans="1:20" x14ac:dyDescent="0.25">
      <c r="A51" s="101"/>
      <c r="B51" s="112" t="s">
        <v>202</v>
      </c>
      <c r="C51" s="509"/>
      <c r="D51" s="513"/>
      <c r="E51" s="513"/>
      <c r="F51" s="513"/>
      <c r="G51" s="513"/>
      <c r="H51" s="513"/>
      <c r="I51" s="513"/>
      <c r="J51" s="513"/>
      <c r="K51" s="513"/>
      <c r="L51" s="513"/>
      <c r="M51" s="513"/>
      <c r="N51" s="529"/>
      <c r="O51" s="530">
        <f t="shared" si="6"/>
        <v>0</v>
      </c>
      <c r="P51" s="101"/>
      <c r="Q51" s="101"/>
      <c r="R51" s="101"/>
      <c r="S51" s="101"/>
      <c r="T51" s="101"/>
    </row>
    <row r="52" spans="1:20" ht="15.75" thickBot="1" x14ac:dyDescent="0.3">
      <c r="A52" s="101"/>
      <c r="B52" s="113" t="s">
        <v>203</v>
      </c>
      <c r="C52" s="515"/>
      <c r="D52" s="516"/>
      <c r="E52" s="516"/>
      <c r="F52" s="516"/>
      <c r="G52" s="516"/>
      <c r="H52" s="516"/>
      <c r="I52" s="516"/>
      <c r="J52" s="516"/>
      <c r="K52" s="516"/>
      <c r="L52" s="516"/>
      <c r="M52" s="513"/>
      <c r="N52" s="529"/>
      <c r="O52" s="530">
        <f t="shared" si="6"/>
        <v>0</v>
      </c>
      <c r="P52" s="101"/>
      <c r="Q52" s="101"/>
      <c r="R52" s="101"/>
      <c r="S52" s="101"/>
      <c r="T52" s="101"/>
    </row>
    <row r="53" spans="1:20" ht="15.75" thickBot="1" x14ac:dyDescent="0.3">
      <c r="A53" s="101"/>
      <c r="B53" s="114" t="s">
        <v>177</v>
      </c>
      <c r="C53" s="518">
        <f>SUM(C44:C52)</f>
        <v>0</v>
      </c>
      <c r="D53" s="519">
        <f t="shared" ref="D53:N53" si="7">SUM(D44:D52)</f>
        <v>0</v>
      </c>
      <c r="E53" s="519">
        <f t="shared" si="7"/>
        <v>0</v>
      </c>
      <c r="F53" s="519">
        <f t="shared" si="7"/>
        <v>0</v>
      </c>
      <c r="G53" s="519">
        <f t="shared" si="7"/>
        <v>0</v>
      </c>
      <c r="H53" s="519">
        <f t="shared" si="7"/>
        <v>0</v>
      </c>
      <c r="I53" s="519">
        <f t="shared" si="7"/>
        <v>0</v>
      </c>
      <c r="J53" s="519">
        <f t="shared" si="7"/>
        <v>0</v>
      </c>
      <c r="K53" s="519">
        <f t="shared" si="7"/>
        <v>0</v>
      </c>
      <c r="L53" s="519">
        <f t="shared" si="7"/>
        <v>0</v>
      </c>
      <c r="M53" s="519">
        <f t="shared" si="7"/>
        <v>0</v>
      </c>
      <c r="N53" s="520">
        <f t="shared" si="7"/>
        <v>0</v>
      </c>
      <c r="O53" s="521">
        <f>SUM(C53:N53)</f>
        <v>0</v>
      </c>
      <c r="P53" s="103"/>
      <c r="Q53" s="101"/>
      <c r="R53" s="101"/>
      <c r="S53" s="101"/>
      <c r="T53" s="101"/>
    </row>
    <row r="54" spans="1:20" x14ac:dyDescent="0.25">
      <c r="A54" s="101"/>
      <c r="B54" s="111" t="s">
        <v>186</v>
      </c>
      <c r="C54" s="522" t="e">
        <f>C53*'Hodinové náklady'!C10</f>
        <v>#DIV/0!</v>
      </c>
      <c r="D54" s="522" t="e">
        <f>D53*'Hodinové náklady'!D10</f>
        <v>#DIV/0!</v>
      </c>
      <c r="E54" s="522" t="e">
        <f>E53*'Hodinové náklady'!E10</f>
        <v>#DIV/0!</v>
      </c>
      <c r="F54" s="522" t="e">
        <f>F53*'Hodinové náklady'!F10</f>
        <v>#DIV/0!</v>
      </c>
      <c r="G54" s="522" t="e">
        <f>G53*'Hodinové náklady'!G10</f>
        <v>#DIV/0!</v>
      </c>
      <c r="H54" s="522" t="e">
        <f>H53*'Hodinové náklady'!H10</f>
        <v>#DIV/0!</v>
      </c>
      <c r="I54" s="522" t="e">
        <f>I53*'Hodinové náklady'!I10</f>
        <v>#DIV/0!</v>
      </c>
      <c r="J54" s="522" t="e">
        <f>J53*'Hodinové náklady'!J10</f>
        <v>#DIV/0!</v>
      </c>
      <c r="K54" s="522" t="e">
        <f>K53*'Hodinové náklady'!K10</f>
        <v>#DIV/0!</v>
      </c>
      <c r="L54" s="522" t="e">
        <f>L53*'Hodinové náklady'!L10</f>
        <v>#DIV/0!</v>
      </c>
      <c r="M54" s="522" t="e">
        <f>M53*'Hodinové náklady'!M10</f>
        <v>#DIV/0!</v>
      </c>
      <c r="N54" s="522" t="e">
        <f>N53*'Hodinové náklady'!N10</f>
        <v>#DIV/0!</v>
      </c>
      <c r="O54" s="523" t="e">
        <f>SUM(C54:N54)</f>
        <v>#DIV/0!</v>
      </c>
      <c r="P54" s="101"/>
      <c r="Q54" s="101"/>
      <c r="R54" s="101"/>
      <c r="S54" s="101"/>
      <c r="T54" s="101"/>
    </row>
    <row r="55" spans="1:20" ht="15.75" thickBot="1" x14ac:dyDescent="0.3">
      <c r="A55" s="101"/>
      <c r="B55" s="115" t="s">
        <v>187</v>
      </c>
      <c r="C55" s="524" t="e">
        <f>C53*'Hodinové náklady'!C13</f>
        <v>#DIV/0!</v>
      </c>
      <c r="D55" s="524" t="e">
        <f>D53*'Hodinové náklady'!D13</f>
        <v>#DIV/0!</v>
      </c>
      <c r="E55" s="524" t="e">
        <f>E53*'Hodinové náklady'!E13</f>
        <v>#DIV/0!</v>
      </c>
      <c r="F55" s="524" t="e">
        <f>F53*'Hodinové náklady'!F13</f>
        <v>#DIV/0!</v>
      </c>
      <c r="G55" s="524" t="e">
        <f>G53*'Hodinové náklady'!G13</f>
        <v>#DIV/0!</v>
      </c>
      <c r="H55" s="524" t="e">
        <f>H53*'Hodinové náklady'!H13</f>
        <v>#DIV/0!</v>
      </c>
      <c r="I55" s="524" t="e">
        <f>I53*'Hodinové náklady'!I13</f>
        <v>#DIV/0!</v>
      </c>
      <c r="J55" s="524" t="e">
        <f>J53*'Hodinové náklady'!J13</f>
        <v>#DIV/0!</v>
      </c>
      <c r="K55" s="524" t="e">
        <f>K53*'Hodinové náklady'!K13</f>
        <v>#DIV/0!</v>
      </c>
      <c r="L55" s="524" t="e">
        <f>L53*'Hodinové náklady'!L13</f>
        <v>#DIV/0!</v>
      </c>
      <c r="M55" s="524" t="e">
        <f>M53*'Hodinové náklady'!M13</f>
        <v>#DIV/0!</v>
      </c>
      <c r="N55" s="524" t="e">
        <f>N53*'Hodinové náklady'!N13</f>
        <v>#DIV/0!</v>
      </c>
      <c r="O55" s="525" t="e">
        <f>SUM(C55:N55)</f>
        <v>#DIV/0!</v>
      </c>
      <c r="P55" s="101"/>
      <c r="Q55" s="101"/>
      <c r="R55" s="101"/>
      <c r="S55" s="101"/>
      <c r="T55" s="101"/>
    </row>
    <row r="56" spans="1:20" ht="15.75" thickBot="1" x14ac:dyDescent="0.3">
      <c r="A56" s="101"/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1"/>
      <c r="Q56" s="101"/>
      <c r="R56" s="101"/>
      <c r="S56" s="101"/>
      <c r="T56" s="101"/>
    </row>
    <row r="57" spans="1:20" ht="39" thickBot="1" x14ac:dyDescent="0.3">
      <c r="A57" s="101"/>
      <c r="B57" s="442" t="s">
        <v>204</v>
      </c>
      <c r="C57" s="125" t="s">
        <v>165</v>
      </c>
      <c r="D57" s="126" t="s">
        <v>166</v>
      </c>
      <c r="E57" s="126" t="s">
        <v>167</v>
      </c>
      <c r="F57" s="126" t="s">
        <v>168</v>
      </c>
      <c r="G57" s="126" t="s">
        <v>169</v>
      </c>
      <c r="H57" s="126" t="s">
        <v>170</v>
      </c>
      <c r="I57" s="126" t="s">
        <v>171</v>
      </c>
      <c r="J57" s="126" t="s">
        <v>172</v>
      </c>
      <c r="K57" s="126" t="s">
        <v>173</v>
      </c>
      <c r="L57" s="126" t="s">
        <v>174</v>
      </c>
      <c r="M57" s="127" t="s">
        <v>175</v>
      </c>
      <c r="N57" s="127" t="s">
        <v>189</v>
      </c>
      <c r="O57" s="128" t="s">
        <v>177</v>
      </c>
      <c r="P57" s="101"/>
      <c r="Q57" s="101"/>
      <c r="R57" s="101"/>
      <c r="S57" s="101"/>
      <c r="T57" s="101"/>
    </row>
    <row r="58" spans="1:20" x14ac:dyDescent="0.25">
      <c r="A58" s="101"/>
      <c r="B58" s="120" t="s">
        <v>178</v>
      </c>
      <c r="C58" s="505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7"/>
      <c r="O58" s="528">
        <f t="shared" ref="O58:O74" si="8">SUM(C58:N58)</f>
        <v>0</v>
      </c>
      <c r="P58" s="101"/>
      <c r="Q58" s="101"/>
      <c r="R58" s="101"/>
      <c r="S58" s="101"/>
      <c r="T58" s="101"/>
    </row>
    <row r="59" spans="1:20" x14ac:dyDescent="0.25">
      <c r="A59" s="101"/>
      <c r="B59" s="112" t="s">
        <v>196</v>
      </c>
      <c r="C59" s="509"/>
      <c r="D59" s="513"/>
      <c r="E59" s="513"/>
      <c r="F59" s="513"/>
      <c r="G59" s="513"/>
      <c r="H59" s="513"/>
      <c r="I59" s="513"/>
      <c r="J59" s="513"/>
      <c r="K59" s="513"/>
      <c r="L59" s="513"/>
      <c r="M59" s="513"/>
      <c r="N59" s="529"/>
      <c r="O59" s="530">
        <f t="shared" si="8"/>
        <v>0</v>
      </c>
      <c r="P59" s="101"/>
      <c r="Q59" s="101"/>
      <c r="R59" s="101"/>
      <c r="S59" s="101"/>
      <c r="T59" s="101"/>
    </row>
    <row r="60" spans="1:20" x14ac:dyDescent="0.25">
      <c r="A60" s="101"/>
      <c r="B60" s="112" t="s">
        <v>205</v>
      </c>
      <c r="C60" s="532"/>
      <c r="D60" s="513"/>
      <c r="E60" s="513"/>
      <c r="F60" s="513"/>
      <c r="G60" s="513"/>
      <c r="H60" s="513"/>
      <c r="I60" s="513"/>
      <c r="J60" s="513"/>
      <c r="K60" s="513"/>
      <c r="L60" s="513"/>
      <c r="M60" s="513"/>
      <c r="N60" s="529"/>
      <c r="O60" s="530">
        <f t="shared" si="8"/>
        <v>0</v>
      </c>
      <c r="P60" s="101"/>
      <c r="Q60" s="101"/>
      <c r="R60" s="101"/>
      <c r="S60" s="101"/>
      <c r="T60" s="101"/>
    </row>
    <row r="61" spans="1:20" x14ac:dyDescent="0.25">
      <c r="A61" s="101"/>
      <c r="B61" s="112" t="s">
        <v>198</v>
      </c>
      <c r="C61" s="509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29"/>
      <c r="O61" s="530">
        <f t="shared" si="8"/>
        <v>0</v>
      </c>
      <c r="P61" s="101"/>
      <c r="Q61" s="101"/>
      <c r="R61" s="101"/>
      <c r="S61" s="101"/>
      <c r="T61" s="101"/>
    </row>
    <row r="62" spans="1:20" x14ac:dyDescent="0.25">
      <c r="A62" s="101"/>
      <c r="B62" s="112" t="s">
        <v>199</v>
      </c>
      <c r="C62" s="509"/>
      <c r="D62" s="513"/>
      <c r="E62" s="513"/>
      <c r="F62" s="513"/>
      <c r="G62" s="513"/>
      <c r="H62" s="513"/>
      <c r="I62" s="513"/>
      <c r="J62" s="513"/>
      <c r="K62" s="513"/>
      <c r="L62" s="513"/>
      <c r="M62" s="513"/>
      <c r="N62" s="529"/>
      <c r="O62" s="530">
        <f t="shared" si="8"/>
        <v>0</v>
      </c>
      <c r="P62" s="101"/>
      <c r="Q62" s="101"/>
      <c r="R62" s="101"/>
      <c r="S62" s="101"/>
      <c r="T62" s="101"/>
    </row>
    <row r="63" spans="1:20" x14ac:dyDescent="0.25">
      <c r="A63" s="101"/>
      <c r="B63" s="112" t="s">
        <v>206</v>
      </c>
      <c r="C63" s="509"/>
      <c r="D63" s="513"/>
      <c r="E63" s="513"/>
      <c r="F63" s="513"/>
      <c r="G63" s="513"/>
      <c r="H63" s="513"/>
      <c r="I63" s="513"/>
      <c r="J63" s="513"/>
      <c r="K63" s="513"/>
      <c r="L63" s="513"/>
      <c r="M63" s="513"/>
      <c r="N63" s="529"/>
      <c r="O63" s="530">
        <f t="shared" si="8"/>
        <v>0</v>
      </c>
      <c r="P63" s="101"/>
      <c r="Q63" s="101"/>
      <c r="R63" s="101"/>
      <c r="S63" s="101"/>
      <c r="T63" s="101"/>
    </row>
    <row r="64" spans="1:20" x14ac:dyDescent="0.25">
      <c r="A64" s="101"/>
      <c r="B64" s="112" t="s">
        <v>207</v>
      </c>
      <c r="C64" s="509"/>
      <c r="D64" s="513"/>
      <c r="E64" s="513"/>
      <c r="F64" s="513"/>
      <c r="G64" s="513"/>
      <c r="H64" s="513"/>
      <c r="I64" s="513"/>
      <c r="J64" s="513"/>
      <c r="K64" s="513"/>
      <c r="L64" s="513"/>
      <c r="M64" s="513"/>
      <c r="N64" s="529"/>
      <c r="O64" s="530">
        <f t="shared" si="8"/>
        <v>0</v>
      </c>
      <c r="P64" s="101"/>
      <c r="Q64" s="101"/>
      <c r="R64" s="101"/>
      <c r="S64" s="101"/>
      <c r="T64" s="101"/>
    </row>
    <row r="65" spans="1:20" x14ac:dyDescent="0.25">
      <c r="A65" s="101"/>
      <c r="B65" s="112" t="s">
        <v>208</v>
      </c>
      <c r="C65" s="509"/>
      <c r="D65" s="513"/>
      <c r="E65" s="513"/>
      <c r="F65" s="513"/>
      <c r="G65" s="513"/>
      <c r="H65" s="513"/>
      <c r="I65" s="513"/>
      <c r="J65" s="513"/>
      <c r="K65" s="513"/>
      <c r="L65" s="513"/>
      <c r="M65" s="513"/>
      <c r="N65" s="529"/>
      <c r="O65" s="530">
        <f t="shared" si="8"/>
        <v>0</v>
      </c>
      <c r="P65" s="101"/>
      <c r="Q65" s="101"/>
      <c r="R65" s="101"/>
      <c r="S65" s="101"/>
      <c r="T65" s="101"/>
    </row>
    <row r="66" spans="1:20" x14ac:dyDescent="0.25">
      <c r="A66" s="101"/>
      <c r="B66" s="112" t="s">
        <v>209</v>
      </c>
      <c r="C66" s="509"/>
      <c r="D66" s="513"/>
      <c r="E66" s="513"/>
      <c r="F66" s="513"/>
      <c r="G66" s="513"/>
      <c r="H66" s="513"/>
      <c r="I66" s="513"/>
      <c r="J66" s="513"/>
      <c r="K66" s="513"/>
      <c r="L66" s="513"/>
      <c r="M66" s="513"/>
      <c r="N66" s="529"/>
      <c r="O66" s="530">
        <f t="shared" si="8"/>
        <v>0</v>
      </c>
      <c r="P66" s="101"/>
      <c r="Q66" s="101"/>
      <c r="R66" s="101"/>
      <c r="S66" s="101"/>
      <c r="T66" s="101"/>
    </row>
    <row r="67" spans="1:20" x14ac:dyDescent="0.25">
      <c r="A67" s="101"/>
      <c r="B67" s="112" t="s">
        <v>210</v>
      </c>
      <c r="C67" s="509"/>
      <c r="D67" s="513"/>
      <c r="E67" s="513"/>
      <c r="F67" s="513"/>
      <c r="G67" s="513"/>
      <c r="H67" s="513"/>
      <c r="I67" s="513"/>
      <c r="J67" s="513"/>
      <c r="K67" s="513"/>
      <c r="L67" s="513"/>
      <c r="M67" s="513"/>
      <c r="N67" s="529"/>
      <c r="O67" s="530">
        <f t="shared" si="8"/>
        <v>0</v>
      </c>
      <c r="P67" s="101"/>
      <c r="Q67" s="101"/>
      <c r="R67" s="101"/>
      <c r="S67" s="101"/>
      <c r="T67" s="101"/>
    </row>
    <row r="68" spans="1:20" x14ac:dyDescent="0.25">
      <c r="A68" s="101"/>
      <c r="B68" s="112" t="s">
        <v>201</v>
      </c>
      <c r="C68" s="509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29"/>
      <c r="O68" s="530">
        <f t="shared" si="8"/>
        <v>0</v>
      </c>
      <c r="P68" s="101"/>
      <c r="Q68" s="101"/>
      <c r="R68" s="101"/>
      <c r="S68" s="101"/>
      <c r="T68" s="101"/>
    </row>
    <row r="69" spans="1:20" x14ac:dyDescent="0.25">
      <c r="A69" s="101"/>
      <c r="B69" s="112" t="s">
        <v>211</v>
      </c>
      <c r="C69" s="509"/>
      <c r="D69" s="513"/>
      <c r="E69" s="513"/>
      <c r="F69" s="513"/>
      <c r="G69" s="513"/>
      <c r="H69" s="513"/>
      <c r="I69" s="513"/>
      <c r="J69" s="513"/>
      <c r="K69" s="513"/>
      <c r="L69" s="513"/>
      <c r="M69" s="513"/>
      <c r="N69" s="529"/>
      <c r="O69" s="530">
        <f t="shared" si="8"/>
        <v>0</v>
      </c>
      <c r="P69" s="101"/>
      <c r="Q69" s="101"/>
      <c r="R69" s="101"/>
      <c r="S69" s="101"/>
      <c r="T69" s="101"/>
    </row>
    <row r="70" spans="1:20" x14ac:dyDescent="0.25">
      <c r="A70" s="101"/>
      <c r="B70" s="113" t="s">
        <v>212</v>
      </c>
      <c r="C70" s="509"/>
      <c r="D70" s="513"/>
      <c r="E70" s="513"/>
      <c r="F70" s="513"/>
      <c r="G70" s="513"/>
      <c r="H70" s="513"/>
      <c r="I70" s="513"/>
      <c r="J70" s="513"/>
      <c r="K70" s="513"/>
      <c r="L70" s="513"/>
      <c r="M70" s="513"/>
      <c r="N70" s="529"/>
      <c r="O70" s="530">
        <f t="shared" si="8"/>
        <v>0</v>
      </c>
      <c r="P70" s="101"/>
      <c r="Q70" s="101"/>
      <c r="R70" s="101"/>
      <c r="S70" s="101"/>
      <c r="T70" s="101"/>
    </row>
    <row r="71" spans="1:20" ht="15.75" thickBot="1" x14ac:dyDescent="0.3">
      <c r="A71" s="101"/>
      <c r="B71" s="113" t="s">
        <v>203</v>
      </c>
      <c r="C71" s="509"/>
      <c r="D71" s="513"/>
      <c r="E71" s="513"/>
      <c r="F71" s="513"/>
      <c r="G71" s="513"/>
      <c r="H71" s="513"/>
      <c r="I71" s="513"/>
      <c r="J71" s="513"/>
      <c r="K71" s="513"/>
      <c r="L71" s="513"/>
      <c r="M71" s="513"/>
      <c r="N71" s="529"/>
      <c r="O71" s="530">
        <f t="shared" si="8"/>
        <v>0</v>
      </c>
      <c r="P71" s="101"/>
      <c r="Q71" s="101"/>
      <c r="R71" s="101"/>
      <c r="S71" s="101"/>
      <c r="T71" s="101"/>
    </row>
    <row r="72" spans="1:20" ht="15.75" thickBot="1" x14ac:dyDescent="0.3">
      <c r="A72" s="101"/>
      <c r="B72" s="114" t="s">
        <v>177</v>
      </c>
      <c r="C72" s="518">
        <f t="shared" ref="C72:N72" si="9">SUM(C58:C71)</f>
        <v>0</v>
      </c>
      <c r="D72" s="519">
        <f t="shared" si="9"/>
        <v>0</v>
      </c>
      <c r="E72" s="519">
        <f t="shared" si="9"/>
        <v>0</v>
      </c>
      <c r="F72" s="519">
        <f t="shared" si="9"/>
        <v>0</v>
      </c>
      <c r="G72" s="519">
        <f t="shared" si="9"/>
        <v>0</v>
      </c>
      <c r="H72" s="519">
        <f t="shared" si="9"/>
        <v>0</v>
      </c>
      <c r="I72" s="519">
        <f t="shared" si="9"/>
        <v>0</v>
      </c>
      <c r="J72" s="519">
        <f t="shared" si="9"/>
        <v>0</v>
      </c>
      <c r="K72" s="519">
        <f t="shared" si="9"/>
        <v>0</v>
      </c>
      <c r="L72" s="519">
        <f t="shared" si="9"/>
        <v>0</v>
      </c>
      <c r="M72" s="519">
        <f t="shared" si="9"/>
        <v>0</v>
      </c>
      <c r="N72" s="520">
        <f t="shared" si="9"/>
        <v>0</v>
      </c>
      <c r="O72" s="521">
        <f t="shared" si="8"/>
        <v>0</v>
      </c>
      <c r="P72" s="101"/>
      <c r="Q72" s="101"/>
      <c r="R72" s="101"/>
      <c r="S72" s="101"/>
      <c r="T72" s="101"/>
    </row>
    <row r="73" spans="1:20" ht="15.75" thickBot="1" x14ac:dyDescent="0.3">
      <c r="A73" s="101"/>
      <c r="B73" s="111" t="s">
        <v>186</v>
      </c>
      <c r="C73" s="522" t="e">
        <f>C72*'Hodinové náklady'!C10</f>
        <v>#DIV/0!</v>
      </c>
      <c r="D73" s="522" t="e">
        <f>D72*'Hodinové náklady'!D10</f>
        <v>#DIV/0!</v>
      </c>
      <c r="E73" s="522" t="e">
        <f>E72*'Hodinové náklady'!E10</f>
        <v>#DIV/0!</v>
      </c>
      <c r="F73" s="522" t="e">
        <f>F72*'Hodinové náklady'!F10</f>
        <v>#DIV/0!</v>
      </c>
      <c r="G73" s="522" t="e">
        <f>G72*'Hodinové náklady'!G10</f>
        <v>#DIV/0!</v>
      </c>
      <c r="H73" s="522" t="e">
        <f>H72*'Hodinové náklady'!H10</f>
        <v>#DIV/0!</v>
      </c>
      <c r="I73" s="522" t="e">
        <f>I72*'Hodinové náklady'!I10</f>
        <v>#DIV/0!</v>
      </c>
      <c r="J73" s="522" t="e">
        <f>J72*'Hodinové náklady'!J10</f>
        <v>#DIV/0!</v>
      </c>
      <c r="K73" s="522" t="e">
        <f>K72*'Hodinové náklady'!K10</f>
        <v>#DIV/0!</v>
      </c>
      <c r="L73" s="522" t="e">
        <f>L72*'Hodinové náklady'!L10</f>
        <v>#DIV/0!</v>
      </c>
      <c r="M73" s="522" t="e">
        <f>M72*'Hodinové náklady'!M10</f>
        <v>#DIV/0!</v>
      </c>
      <c r="N73" s="522" t="e">
        <f>N72*'Hodinové náklady'!N10</f>
        <v>#DIV/0!</v>
      </c>
      <c r="O73" s="533" t="e">
        <f t="shared" si="8"/>
        <v>#DIV/0!</v>
      </c>
      <c r="P73" s="101"/>
      <c r="Q73" s="101"/>
      <c r="R73" s="101"/>
      <c r="S73" s="101"/>
      <c r="T73" s="101"/>
    </row>
    <row r="74" spans="1:20" ht="15.75" thickBot="1" x14ac:dyDescent="0.3">
      <c r="A74" s="101"/>
      <c r="B74" s="115" t="s">
        <v>187</v>
      </c>
      <c r="C74" s="524" t="e">
        <f>C72*'Hodinové náklady'!C13</f>
        <v>#DIV/0!</v>
      </c>
      <c r="D74" s="524" t="e">
        <f>D72*'Hodinové náklady'!D13</f>
        <v>#DIV/0!</v>
      </c>
      <c r="E74" s="524" t="e">
        <f>E72*'Hodinové náklady'!E13</f>
        <v>#DIV/0!</v>
      </c>
      <c r="F74" s="524" t="e">
        <f>F72*'Hodinové náklady'!F13</f>
        <v>#DIV/0!</v>
      </c>
      <c r="G74" s="524" t="e">
        <f>G72*'Hodinové náklady'!G13</f>
        <v>#DIV/0!</v>
      </c>
      <c r="H74" s="524" t="e">
        <f>H72*'Hodinové náklady'!H13</f>
        <v>#DIV/0!</v>
      </c>
      <c r="I74" s="524" t="e">
        <f>I72*'Hodinové náklady'!I13</f>
        <v>#DIV/0!</v>
      </c>
      <c r="J74" s="524" t="e">
        <f>J72*'Hodinové náklady'!J13</f>
        <v>#DIV/0!</v>
      </c>
      <c r="K74" s="524" t="e">
        <f>K72*'Hodinové náklady'!K13</f>
        <v>#DIV/0!</v>
      </c>
      <c r="L74" s="524" t="e">
        <f>L72*'Hodinové náklady'!L13</f>
        <v>#DIV/0!</v>
      </c>
      <c r="M74" s="524" t="e">
        <f>M72*'Hodinové náklady'!M13</f>
        <v>#DIV/0!</v>
      </c>
      <c r="N74" s="524" t="e">
        <f>N72*'Hodinové náklady'!N13</f>
        <v>#DIV/0!</v>
      </c>
      <c r="O74" s="534" t="e">
        <f t="shared" si="8"/>
        <v>#DIV/0!</v>
      </c>
      <c r="P74" s="101"/>
      <c r="Q74" s="101"/>
      <c r="R74" s="101"/>
      <c r="S74" s="101"/>
      <c r="T74" s="101"/>
    </row>
    <row r="75" spans="1:20" ht="15.75" thickBot="1" x14ac:dyDescent="0.3">
      <c r="A75" s="101"/>
      <c r="B75" s="102"/>
      <c r="C75" s="103"/>
      <c r="D75" s="103"/>
      <c r="E75" s="103"/>
      <c r="F75" s="103"/>
      <c r="G75" s="103"/>
      <c r="H75" s="118"/>
      <c r="I75" s="103"/>
      <c r="J75" s="103"/>
      <c r="K75" s="103"/>
      <c r="L75" s="103"/>
      <c r="M75" s="103"/>
      <c r="N75" s="103"/>
      <c r="O75" s="103"/>
      <c r="P75" s="101"/>
      <c r="Q75" s="101"/>
      <c r="R75" s="101"/>
      <c r="S75" s="101"/>
      <c r="T75" s="101"/>
    </row>
    <row r="76" spans="1:20" ht="39" thickBot="1" x14ac:dyDescent="0.3">
      <c r="A76" s="101"/>
      <c r="B76" s="442" t="s">
        <v>213</v>
      </c>
      <c r="C76" s="125" t="s">
        <v>165</v>
      </c>
      <c r="D76" s="126" t="s">
        <v>166</v>
      </c>
      <c r="E76" s="126" t="s">
        <v>167</v>
      </c>
      <c r="F76" s="126" t="s">
        <v>168</v>
      </c>
      <c r="G76" s="126" t="s">
        <v>169</v>
      </c>
      <c r="H76" s="126" t="s">
        <v>170</v>
      </c>
      <c r="I76" s="126" t="s">
        <v>171</v>
      </c>
      <c r="J76" s="126" t="s">
        <v>172</v>
      </c>
      <c r="K76" s="126" t="s">
        <v>173</v>
      </c>
      <c r="L76" s="126" t="s">
        <v>174</v>
      </c>
      <c r="M76" s="127" t="s">
        <v>175</v>
      </c>
      <c r="N76" s="127" t="s">
        <v>189</v>
      </c>
      <c r="O76" s="128" t="s">
        <v>177</v>
      </c>
      <c r="P76" s="101"/>
      <c r="Q76" s="101"/>
      <c r="R76" s="101"/>
      <c r="S76" s="101"/>
      <c r="T76" s="101"/>
    </row>
    <row r="77" spans="1:20" x14ac:dyDescent="0.25">
      <c r="A77" s="101"/>
      <c r="B77" s="111" t="s">
        <v>178</v>
      </c>
      <c r="C77" s="505"/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7"/>
      <c r="O77" s="528">
        <f t="shared" ref="O77:O93" si="10">SUM(C77:N77)</f>
        <v>0</v>
      </c>
      <c r="P77" s="101"/>
      <c r="Q77" s="101"/>
      <c r="R77" s="101"/>
      <c r="S77" s="101"/>
      <c r="T77" s="101"/>
    </row>
    <row r="78" spans="1:20" x14ac:dyDescent="0.25">
      <c r="A78" s="101"/>
      <c r="B78" s="112" t="s">
        <v>196</v>
      </c>
      <c r="C78" s="509"/>
      <c r="D78" s="513"/>
      <c r="E78" s="513"/>
      <c r="F78" s="513"/>
      <c r="G78" s="513"/>
      <c r="H78" s="513"/>
      <c r="I78" s="513"/>
      <c r="J78" s="513"/>
      <c r="K78" s="513"/>
      <c r="L78" s="513"/>
      <c r="M78" s="513"/>
      <c r="N78" s="529"/>
      <c r="O78" s="530">
        <f t="shared" si="10"/>
        <v>0</v>
      </c>
      <c r="P78" s="101"/>
      <c r="Q78" s="101"/>
      <c r="R78" s="101"/>
      <c r="S78" s="101"/>
      <c r="T78" s="101"/>
    </row>
    <row r="79" spans="1:20" x14ac:dyDescent="0.25">
      <c r="A79" s="101"/>
      <c r="B79" s="112" t="s">
        <v>205</v>
      </c>
      <c r="C79" s="509"/>
      <c r="D79" s="513"/>
      <c r="E79" s="513"/>
      <c r="F79" s="513"/>
      <c r="G79" s="513"/>
      <c r="H79" s="513"/>
      <c r="I79" s="513"/>
      <c r="J79" s="513"/>
      <c r="K79" s="513"/>
      <c r="L79" s="513"/>
      <c r="M79" s="513"/>
      <c r="N79" s="529"/>
      <c r="O79" s="530">
        <f t="shared" si="10"/>
        <v>0</v>
      </c>
      <c r="P79" s="101"/>
      <c r="Q79" s="101"/>
      <c r="R79" s="101"/>
      <c r="S79" s="101"/>
      <c r="T79" s="101"/>
    </row>
    <row r="80" spans="1:20" x14ac:dyDescent="0.25">
      <c r="A80" s="101"/>
      <c r="B80" s="112" t="s">
        <v>198</v>
      </c>
      <c r="C80" s="509"/>
      <c r="D80" s="513"/>
      <c r="E80" s="513"/>
      <c r="F80" s="513"/>
      <c r="G80" s="513"/>
      <c r="H80" s="513"/>
      <c r="I80" s="513"/>
      <c r="J80" s="513"/>
      <c r="K80" s="513"/>
      <c r="L80" s="513"/>
      <c r="M80" s="513"/>
      <c r="N80" s="529"/>
      <c r="O80" s="530">
        <f t="shared" si="10"/>
        <v>0</v>
      </c>
      <c r="P80" s="101"/>
      <c r="Q80" s="101"/>
      <c r="R80" s="101"/>
      <c r="S80" s="101"/>
      <c r="T80" s="101"/>
    </row>
    <row r="81" spans="1:20" x14ac:dyDescent="0.25">
      <c r="A81" s="101"/>
      <c r="B81" s="112" t="s">
        <v>199</v>
      </c>
      <c r="C81" s="509"/>
      <c r="D81" s="513"/>
      <c r="E81" s="513"/>
      <c r="F81" s="513"/>
      <c r="G81" s="513"/>
      <c r="H81" s="513"/>
      <c r="I81" s="513"/>
      <c r="J81" s="513"/>
      <c r="K81" s="513"/>
      <c r="L81" s="513"/>
      <c r="M81" s="513"/>
      <c r="N81" s="529"/>
      <c r="O81" s="530">
        <f t="shared" si="10"/>
        <v>0</v>
      </c>
      <c r="P81" s="101"/>
      <c r="Q81" s="101"/>
      <c r="R81" s="101"/>
      <c r="S81" s="101"/>
      <c r="T81" s="101"/>
    </row>
    <row r="82" spans="1:20" x14ac:dyDescent="0.25">
      <c r="A82" s="101"/>
      <c r="B82" s="112" t="s">
        <v>206</v>
      </c>
      <c r="C82" s="509"/>
      <c r="D82" s="513"/>
      <c r="E82" s="513"/>
      <c r="F82" s="513"/>
      <c r="G82" s="513"/>
      <c r="H82" s="513"/>
      <c r="I82" s="513"/>
      <c r="J82" s="513"/>
      <c r="K82" s="513"/>
      <c r="L82" s="513"/>
      <c r="M82" s="513"/>
      <c r="N82" s="529"/>
      <c r="O82" s="530">
        <f t="shared" si="10"/>
        <v>0</v>
      </c>
      <c r="P82" s="101"/>
      <c r="Q82" s="101"/>
      <c r="R82" s="101"/>
      <c r="S82" s="101"/>
      <c r="T82" s="101"/>
    </row>
    <row r="83" spans="1:20" x14ac:dyDescent="0.25">
      <c r="A83" s="101"/>
      <c r="B83" s="112" t="s">
        <v>207</v>
      </c>
      <c r="C83" s="509"/>
      <c r="D83" s="513"/>
      <c r="E83" s="513"/>
      <c r="F83" s="513"/>
      <c r="G83" s="513"/>
      <c r="H83" s="513"/>
      <c r="I83" s="513"/>
      <c r="J83" s="513"/>
      <c r="K83" s="513"/>
      <c r="L83" s="513"/>
      <c r="M83" s="513"/>
      <c r="N83" s="529"/>
      <c r="O83" s="530">
        <f t="shared" si="10"/>
        <v>0</v>
      </c>
      <c r="P83" s="101"/>
      <c r="Q83" s="101"/>
      <c r="R83" s="101"/>
      <c r="S83" s="101"/>
      <c r="T83" s="101"/>
    </row>
    <row r="84" spans="1:20" x14ac:dyDescent="0.25">
      <c r="A84" s="101"/>
      <c r="B84" s="112" t="s">
        <v>208</v>
      </c>
      <c r="C84" s="509"/>
      <c r="D84" s="513"/>
      <c r="E84" s="513"/>
      <c r="F84" s="513"/>
      <c r="G84" s="513"/>
      <c r="H84" s="513"/>
      <c r="I84" s="513"/>
      <c r="J84" s="513"/>
      <c r="K84" s="513"/>
      <c r="L84" s="513"/>
      <c r="M84" s="513"/>
      <c r="N84" s="529"/>
      <c r="O84" s="530">
        <f t="shared" si="10"/>
        <v>0</v>
      </c>
      <c r="P84" s="101"/>
      <c r="Q84" s="101"/>
      <c r="R84" s="101"/>
      <c r="S84" s="101"/>
      <c r="T84" s="101"/>
    </row>
    <row r="85" spans="1:20" x14ac:dyDescent="0.25">
      <c r="A85" s="101"/>
      <c r="B85" s="112" t="s">
        <v>209</v>
      </c>
      <c r="C85" s="509"/>
      <c r="D85" s="513"/>
      <c r="E85" s="513"/>
      <c r="F85" s="513"/>
      <c r="G85" s="513"/>
      <c r="H85" s="513"/>
      <c r="I85" s="513"/>
      <c r="J85" s="513"/>
      <c r="K85" s="513"/>
      <c r="L85" s="513"/>
      <c r="M85" s="513"/>
      <c r="N85" s="529"/>
      <c r="O85" s="530">
        <f t="shared" si="10"/>
        <v>0</v>
      </c>
      <c r="P85" s="101"/>
      <c r="Q85" s="101"/>
      <c r="R85" s="101"/>
      <c r="S85" s="101"/>
      <c r="T85" s="101"/>
    </row>
    <row r="86" spans="1:20" x14ac:dyDescent="0.25">
      <c r="A86" s="101"/>
      <c r="B86" s="112" t="s">
        <v>210</v>
      </c>
      <c r="C86" s="509"/>
      <c r="D86" s="513"/>
      <c r="E86" s="513"/>
      <c r="F86" s="513"/>
      <c r="G86" s="513"/>
      <c r="H86" s="513"/>
      <c r="I86" s="513"/>
      <c r="J86" s="513"/>
      <c r="K86" s="513"/>
      <c r="L86" s="513"/>
      <c r="M86" s="513"/>
      <c r="N86" s="529"/>
      <c r="O86" s="530">
        <f t="shared" si="10"/>
        <v>0</v>
      </c>
      <c r="P86" s="101"/>
      <c r="Q86" s="101"/>
      <c r="R86" s="101"/>
      <c r="S86" s="101"/>
      <c r="T86" s="101"/>
    </row>
    <row r="87" spans="1:20" x14ac:dyDescent="0.25">
      <c r="A87" s="101"/>
      <c r="B87" s="112" t="s">
        <v>201</v>
      </c>
      <c r="C87" s="509"/>
      <c r="D87" s="513"/>
      <c r="E87" s="513"/>
      <c r="F87" s="513"/>
      <c r="G87" s="513"/>
      <c r="H87" s="513"/>
      <c r="I87" s="513"/>
      <c r="J87" s="513"/>
      <c r="K87" s="513"/>
      <c r="L87" s="513"/>
      <c r="M87" s="513"/>
      <c r="N87" s="529"/>
      <c r="O87" s="530">
        <f t="shared" si="10"/>
        <v>0</v>
      </c>
      <c r="P87" s="101"/>
      <c r="Q87" s="101"/>
      <c r="R87" s="101"/>
      <c r="S87" s="101"/>
      <c r="T87" s="101"/>
    </row>
    <row r="88" spans="1:20" x14ac:dyDescent="0.25">
      <c r="A88" s="101"/>
      <c r="B88" s="112" t="s">
        <v>211</v>
      </c>
      <c r="C88" s="509"/>
      <c r="D88" s="513"/>
      <c r="E88" s="513"/>
      <c r="F88" s="513"/>
      <c r="G88" s="513"/>
      <c r="H88" s="513"/>
      <c r="I88" s="513"/>
      <c r="J88" s="513"/>
      <c r="K88" s="513"/>
      <c r="L88" s="513"/>
      <c r="M88" s="513"/>
      <c r="N88" s="529"/>
      <c r="O88" s="530">
        <f t="shared" si="10"/>
        <v>0</v>
      </c>
      <c r="P88" s="101"/>
      <c r="Q88" s="101"/>
      <c r="R88" s="101"/>
      <c r="S88" s="101"/>
      <c r="T88" s="101"/>
    </row>
    <row r="89" spans="1:20" x14ac:dyDescent="0.25">
      <c r="A89" s="101"/>
      <c r="B89" s="113" t="s">
        <v>212</v>
      </c>
      <c r="C89" s="509"/>
      <c r="D89" s="513"/>
      <c r="E89" s="513"/>
      <c r="F89" s="513"/>
      <c r="G89" s="513"/>
      <c r="H89" s="513"/>
      <c r="I89" s="513"/>
      <c r="J89" s="513"/>
      <c r="K89" s="513"/>
      <c r="L89" s="513"/>
      <c r="M89" s="513"/>
      <c r="N89" s="529"/>
      <c r="O89" s="530">
        <f t="shared" si="10"/>
        <v>0</v>
      </c>
      <c r="P89" s="101"/>
      <c r="Q89" s="101"/>
      <c r="R89" s="101"/>
      <c r="S89" s="101"/>
      <c r="T89" s="101"/>
    </row>
    <row r="90" spans="1:20" ht="15.75" thickBot="1" x14ac:dyDescent="0.3">
      <c r="A90" s="101"/>
      <c r="B90" s="113" t="s">
        <v>203</v>
      </c>
      <c r="C90" s="509"/>
      <c r="D90" s="513"/>
      <c r="E90" s="513"/>
      <c r="F90" s="513"/>
      <c r="G90" s="513"/>
      <c r="H90" s="513"/>
      <c r="I90" s="513"/>
      <c r="J90" s="513"/>
      <c r="K90" s="513"/>
      <c r="L90" s="513"/>
      <c r="M90" s="513"/>
      <c r="N90" s="529"/>
      <c r="O90" s="530">
        <f t="shared" si="10"/>
        <v>0</v>
      </c>
      <c r="P90" s="101"/>
      <c r="Q90" s="101"/>
      <c r="R90" s="101"/>
      <c r="S90" s="101"/>
      <c r="T90" s="101"/>
    </row>
    <row r="91" spans="1:20" ht="15.75" thickBot="1" x14ac:dyDescent="0.3">
      <c r="A91" s="101"/>
      <c r="B91" s="114" t="s">
        <v>177</v>
      </c>
      <c r="C91" s="518">
        <f t="shared" ref="C91:N91" si="11">SUM(C77:C90)</f>
        <v>0</v>
      </c>
      <c r="D91" s="519">
        <f t="shared" si="11"/>
        <v>0</v>
      </c>
      <c r="E91" s="519">
        <f t="shared" si="11"/>
        <v>0</v>
      </c>
      <c r="F91" s="519">
        <f t="shared" si="11"/>
        <v>0</v>
      </c>
      <c r="G91" s="519">
        <f t="shared" si="11"/>
        <v>0</v>
      </c>
      <c r="H91" s="519">
        <f t="shared" si="11"/>
        <v>0</v>
      </c>
      <c r="I91" s="519">
        <f t="shared" si="11"/>
        <v>0</v>
      </c>
      <c r="J91" s="519">
        <f t="shared" si="11"/>
        <v>0</v>
      </c>
      <c r="K91" s="519">
        <f t="shared" si="11"/>
        <v>0</v>
      </c>
      <c r="L91" s="519">
        <f t="shared" si="11"/>
        <v>0</v>
      </c>
      <c r="M91" s="519">
        <f t="shared" si="11"/>
        <v>0</v>
      </c>
      <c r="N91" s="520">
        <f t="shared" si="11"/>
        <v>0</v>
      </c>
      <c r="O91" s="521">
        <f t="shared" si="10"/>
        <v>0</v>
      </c>
      <c r="P91" s="101"/>
      <c r="Q91" s="101"/>
      <c r="R91" s="101"/>
      <c r="S91" s="101"/>
      <c r="T91" s="101"/>
    </row>
    <row r="92" spans="1:20" x14ac:dyDescent="0.25">
      <c r="A92" s="101"/>
      <c r="B92" s="111" t="s">
        <v>186</v>
      </c>
      <c r="C92" s="522" t="e">
        <f>C91*'Hodinové náklady'!C10</f>
        <v>#DIV/0!</v>
      </c>
      <c r="D92" s="522" t="e">
        <f>D91*'Hodinové náklady'!D10</f>
        <v>#DIV/0!</v>
      </c>
      <c r="E92" s="522" t="e">
        <f>E91*'Hodinové náklady'!E10</f>
        <v>#DIV/0!</v>
      </c>
      <c r="F92" s="522" t="e">
        <f>F91*'Hodinové náklady'!F10</f>
        <v>#DIV/0!</v>
      </c>
      <c r="G92" s="522" t="e">
        <f>G91*'Hodinové náklady'!G10</f>
        <v>#DIV/0!</v>
      </c>
      <c r="H92" s="522" t="e">
        <f>H91*'Hodinové náklady'!H10</f>
        <v>#DIV/0!</v>
      </c>
      <c r="I92" s="522" t="e">
        <f>I91*'Hodinové náklady'!I10</f>
        <v>#DIV/0!</v>
      </c>
      <c r="J92" s="522" t="e">
        <f>J91*'Hodinové náklady'!J10</f>
        <v>#DIV/0!</v>
      </c>
      <c r="K92" s="522" t="e">
        <f>K91*'Hodinové náklady'!K10</f>
        <v>#DIV/0!</v>
      </c>
      <c r="L92" s="522" t="e">
        <f>L91*'Hodinové náklady'!L10</f>
        <v>#DIV/0!</v>
      </c>
      <c r="M92" s="522" t="e">
        <f>M91*'Hodinové náklady'!M10</f>
        <v>#DIV/0!</v>
      </c>
      <c r="N92" s="522" t="e">
        <f>N91*'Hodinové náklady'!N10</f>
        <v>#DIV/0!</v>
      </c>
      <c r="O92" s="523" t="e">
        <f t="shared" si="10"/>
        <v>#DIV/0!</v>
      </c>
      <c r="P92" s="121"/>
      <c r="Q92" s="121"/>
      <c r="R92" s="121"/>
      <c r="S92" s="121"/>
      <c r="T92" s="121"/>
    </row>
    <row r="93" spans="1:20" ht="15.75" thickBot="1" x14ac:dyDescent="0.3">
      <c r="A93" s="101"/>
      <c r="B93" s="115" t="s">
        <v>187</v>
      </c>
      <c r="C93" s="524" t="e">
        <f>C91*'Hodinové náklady'!C13</f>
        <v>#DIV/0!</v>
      </c>
      <c r="D93" s="524" t="e">
        <f>D91*'Hodinové náklady'!D13</f>
        <v>#DIV/0!</v>
      </c>
      <c r="E93" s="524" t="e">
        <f>E91*'Hodinové náklady'!E13</f>
        <v>#DIV/0!</v>
      </c>
      <c r="F93" s="524" t="e">
        <f>F91*'Hodinové náklady'!F13</f>
        <v>#DIV/0!</v>
      </c>
      <c r="G93" s="524" t="e">
        <f>G91*'Hodinové náklady'!G13</f>
        <v>#DIV/0!</v>
      </c>
      <c r="H93" s="524" t="e">
        <f>H91*'Hodinové náklady'!H13</f>
        <v>#DIV/0!</v>
      </c>
      <c r="I93" s="524" t="e">
        <f>I91*'Hodinové náklady'!I13</f>
        <v>#DIV/0!</v>
      </c>
      <c r="J93" s="524" t="e">
        <f>J91*'Hodinové náklady'!J13</f>
        <v>#DIV/0!</v>
      </c>
      <c r="K93" s="524" t="e">
        <f>K91*'Hodinové náklady'!K13</f>
        <v>#DIV/0!</v>
      </c>
      <c r="L93" s="524" t="e">
        <f>L91*'Hodinové náklady'!L13</f>
        <v>#DIV/0!</v>
      </c>
      <c r="M93" s="524" t="e">
        <f>M91*'Hodinové náklady'!M13</f>
        <v>#DIV/0!</v>
      </c>
      <c r="N93" s="524" t="e">
        <f>N91*'Hodinové náklady'!N13</f>
        <v>#DIV/0!</v>
      </c>
      <c r="O93" s="525" t="e">
        <f t="shared" si="10"/>
        <v>#DIV/0!</v>
      </c>
      <c r="P93" s="101"/>
      <c r="Q93" s="101"/>
      <c r="R93" s="101"/>
      <c r="S93" s="101"/>
      <c r="T93" s="101"/>
    </row>
    <row r="94" spans="1:20" x14ac:dyDescent="0.25">
      <c r="A94" s="101"/>
      <c r="B94" s="102"/>
      <c r="C94" s="103"/>
      <c r="D94" s="103"/>
      <c r="E94" s="103"/>
      <c r="F94" s="103"/>
      <c r="G94" s="103"/>
      <c r="H94" s="118"/>
      <c r="I94" s="103"/>
      <c r="J94" s="103"/>
      <c r="K94" s="103"/>
      <c r="L94" s="103"/>
      <c r="M94" s="103"/>
      <c r="N94" s="103"/>
      <c r="O94" s="103"/>
      <c r="P94" s="101"/>
      <c r="Q94" s="101"/>
      <c r="R94" s="101"/>
      <c r="S94" s="101"/>
      <c r="T94" s="101"/>
    </row>
    <row r="95" spans="1:20" x14ac:dyDescent="0.25">
      <c r="A95" s="101"/>
      <c r="B95" s="102"/>
      <c r="C95" s="103"/>
      <c r="D95" s="103"/>
      <c r="E95" s="103"/>
      <c r="F95" s="103"/>
      <c r="G95" s="103"/>
      <c r="H95" s="118"/>
      <c r="I95" s="103"/>
      <c r="J95" s="103"/>
      <c r="K95" s="103"/>
      <c r="L95" s="103"/>
      <c r="M95" s="103"/>
      <c r="N95" s="103"/>
      <c r="O95" s="103"/>
      <c r="P95" s="101"/>
      <c r="Q95" s="101"/>
      <c r="R95" s="101"/>
      <c r="S95" s="101"/>
      <c r="T95" s="101"/>
    </row>
    <row r="96" spans="1:20" ht="15.75" x14ac:dyDescent="0.25">
      <c r="A96" s="101"/>
      <c r="B96" s="119" t="s">
        <v>214</v>
      </c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1:20" ht="15.75" thickBot="1" x14ac:dyDescent="0.3">
      <c r="A97" s="101"/>
      <c r="B97" s="102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1"/>
      <c r="Q97" s="101"/>
      <c r="R97" s="101"/>
      <c r="S97" s="101"/>
      <c r="T97" s="101"/>
    </row>
    <row r="98" spans="1:20" ht="39" thickBot="1" x14ac:dyDescent="0.3">
      <c r="A98" s="101"/>
      <c r="B98" s="442" t="s">
        <v>215</v>
      </c>
      <c r="C98" s="125" t="s">
        <v>165</v>
      </c>
      <c r="D98" s="126" t="s">
        <v>166</v>
      </c>
      <c r="E98" s="126" t="s">
        <v>167</v>
      </c>
      <c r="F98" s="126" t="s">
        <v>168</v>
      </c>
      <c r="G98" s="126" t="s">
        <v>169</v>
      </c>
      <c r="H98" s="126" t="s">
        <v>170</v>
      </c>
      <c r="I98" s="126" t="s">
        <v>171</v>
      </c>
      <c r="J98" s="126" t="s">
        <v>172</v>
      </c>
      <c r="K98" s="126" t="s">
        <v>173</v>
      </c>
      <c r="L98" s="126" t="s">
        <v>174</v>
      </c>
      <c r="M98" s="127" t="s">
        <v>175</v>
      </c>
      <c r="N98" s="127" t="s">
        <v>189</v>
      </c>
      <c r="O98" s="128" t="s">
        <v>177</v>
      </c>
      <c r="P98" s="101"/>
      <c r="Q98" s="101"/>
      <c r="R98" s="101"/>
      <c r="S98" s="101"/>
      <c r="T98" s="101"/>
    </row>
    <row r="99" spans="1:20" ht="25.5" x14ac:dyDescent="0.25">
      <c r="A99" s="101"/>
      <c r="B99" s="120" t="s">
        <v>216</v>
      </c>
      <c r="C99" s="505"/>
      <c r="D99" s="526"/>
      <c r="E99" s="526"/>
      <c r="F99" s="526"/>
      <c r="G99" s="526"/>
      <c r="H99" s="526"/>
      <c r="I99" s="526"/>
      <c r="J99" s="526"/>
      <c r="K99" s="526"/>
      <c r="L99" s="526"/>
      <c r="M99" s="527"/>
      <c r="N99" s="527"/>
      <c r="O99" s="528">
        <f t="shared" ref="O99:O110" si="12">SUM(C99:N99)</f>
        <v>0</v>
      </c>
      <c r="P99" s="101"/>
      <c r="Q99" s="101"/>
      <c r="R99" s="101"/>
      <c r="S99" s="101"/>
      <c r="T99" s="101"/>
    </row>
    <row r="100" spans="1:20" x14ac:dyDescent="0.25">
      <c r="A100" s="101"/>
      <c r="B100" s="112" t="s">
        <v>217</v>
      </c>
      <c r="C100" s="509"/>
      <c r="D100" s="513"/>
      <c r="E100" s="513"/>
      <c r="F100" s="513"/>
      <c r="G100" s="513"/>
      <c r="H100" s="513"/>
      <c r="I100" s="513"/>
      <c r="J100" s="513"/>
      <c r="K100" s="513"/>
      <c r="L100" s="513"/>
      <c r="M100" s="529"/>
      <c r="N100" s="529"/>
      <c r="O100" s="530">
        <f t="shared" si="12"/>
        <v>0</v>
      </c>
      <c r="P100" s="101"/>
      <c r="Q100" s="101"/>
      <c r="R100" s="101"/>
      <c r="S100" s="101"/>
      <c r="T100" s="101"/>
    </row>
    <row r="101" spans="1:20" x14ac:dyDescent="0.25">
      <c r="A101" s="101"/>
      <c r="B101" s="112" t="s">
        <v>218</v>
      </c>
      <c r="C101" s="509"/>
      <c r="D101" s="513"/>
      <c r="E101" s="513"/>
      <c r="F101" s="513"/>
      <c r="G101" s="513"/>
      <c r="H101" s="513"/>
      <c r="I101" s="513"/>
      <c r="J101" s="513"/>
      <c r="K101" s="513"/>
      <c r="L101" s="513"/>
      <c r="M101" s="529"/>
      <c r="N101" s="529"/>
      <c r="O101" s="530">
        <f t="shared" si="12"/>
        <v>0</v>
      </c>
      <c r="P101" s="101"/>
      <c r="Q101" s="101"/>
      <c r="R101" s="101"/>
      <c r="S101" s="101"/>
      <c r="T101" s="101"/>
    </row>
    <row r="102" spans="1:20" x14ac:dyDescent="0.25">
      <c r="A102" s="101"/>
      <c r="B102" s="112" t="s">
        <v>219</v>
      </c>
      <c r="C102" s="509"/>
      <c r="D102" s="513"/>
      <c r="E102" s="513"/>
      <c r="F102" s="513"/>
      <c r="G102" s="513"/>
      <c r="H102" s="513"/>
      <c r="I102" s="513"/>
      <c r="J102" s="513"/>
      <c r="K102" s="513"/>
      <c r="L102" s="513"/>
      <c r="M102" s="529"/>
      <c r="N102" s="529"/>
      <c r="O102" s="530">
        <f t="shared" si="12"/>
        <v>0</v>
      </c>
      <c r="P102" s="101"/>
      <c r="Q102" s="101"/>
      <c r="R102" s="101"/>
      <c r="S102" s="101"/>
      <c r="T102" s="101"/>
    </row>
    <row r="103" spans="1:20" ht="25.5" x14ac:dyDescent="0.25">
      <c r="A103" s="101"/>
      <c r="B103" s="112" t="s">
        <v>220</v>
      </c>
      <c r="C103" s="509"/>
      <c r="D103" s="513"/>
      <c r="E103" s="513"/>
      <c r="F103" s="513"/>
      <c r="G103" s="513"/>
      <c r="H103" s="513"/>
      <c r="I103" s="513"/>
      <c r="J103" s="513"/>
      <c r="K103" s="513"/>
      <c r="L103" s="513"/>
      <c r="M103" s="529"/>
      <c r="N103" s="529"/>
      <c r="O103" s="530">
        <f t="shared" si="12"/>
        <v>0</v>
      </c>
      <c r="P103" s="101"/>
      <c r="Q103" s="101"/>
      <c r="R103" s="101"/>
      <c r="S103" s="101"/>
      <c r="T103" s="101"/>
    </row>
    <row r="104" spans="1:20" ht="25.5" x14ac:dyDescent="0.25">
      <c r="A104" s="101"/>
      <c r="B104" s="112" t="s">
        <v>221</v>
      </c>
      <c r="C104" s="509"/>
      <c r="D104" s="513"/>
      <c r="E104" s="513"/>
      <c r="F104" s="513"/>
      <c r="G104" s="513"/>
      <c r="H104" s="513"/>
      <c r="I104" s="513"/>
      <c r="J104" s="513"/>
      <c r="K104" s="513"/>
      <c r="L104" s="513"/>
      <c r="M104" s="529"/>
      <c r="N104" s="529"/>
      <c r="O104" s="530">
        <f t="shared" si="12"/>
        <v>0</v>
      </c>
      <c r="P104" s="101"/>
      <c r="Q104" s="101"/>
      <c r="R104" s="101"/>
      <c r="S104" s="101"/>
      <c r="T104" s="101"/>
    </row>
    <row r="105" spans="1:20" ht="25.5" x14ac:dyDescent="0.25">
      <c r="A105" s="101"/>
      <c r="B105" s="112" t="s">
        <v>222</v>
      </c>
      <c r="C105" s="509"/>
      <c r="D105" s="513"/>
      <c r="E105" s="513"/>
      <c r="F105" s="513"/>
      <c r="G105" s="513"/>
      <c r="H105" s="513"/>
      <c r="I105" s="513"/>
      <c r="J105" s="513"/>
      <c r="K105" s="513"/>
      <c r="L105" s="513"/>
      <c r="M105" s="529"/>
      <c r="N105" s="529"/>
      <c r="O105" s="530">
        <f t="shared" si="12"/>
        <v>0</v>
      </c>
      <c r="P105" s="101"/>
      <c r="Q105" s="101"/>
      <c r="R105" s="101"/>
      <c r="S105" s="101"/>
      <c r="T105" s="101"/>
    </row>
    <row r="106" spans="1:20" x14ac:dyDescent="0.25">
      <c r="A106" s="101"/>
      <c r="B106" s="112" t="s">
        <v>223</v>
      </c>
      <c r="C106" s="509"/>
      <c r="D106" s="513"/>
      <c r="E106" s="513"/>
      <c r="F106" s="513"/>
      <c r="G106" s="513"/>
      <c r="H106" s="513"/>
      <c r="I106" s="513"/>
      <c r="J106" s="513"/>
      <c r="K106" s="513"/>
      <c r="L106" s="513"/>
      <c r="M106" s="529"/>
      <c r="N106" s="529"/>
      <c r="O106" s="530">
        <f t="shared" si="12"/>
        <v>0</v>
      </c>
      <c r="P106" s="101"/>
      <c r="Q106" s="101"/>
      <c r="R106" s="101"/>
      <c r="S106" s="101"/>
      <c r="T106" s="101"/>
    </row>
    <row r="107" spans="1:20" ht="15.75" thickBot="1" x14ac:dyDescent="0.3">
      <c r="A107" s="101"/>
      <c r="B107" s="113" t="s">
        <v>203</v>
      </c>
      <c r="C107" s="509"/>
      <c r="D107" s="513"/>
      <c r="E107" s="513"/>
      <c r="F107" s="513"/>
      <c r="G107" s="513"/>
      <c r="H107" s="513"/>
      <c r="I107" s="513"/>
      <c r="J107" s="513"/>
      <c r="K107" s="513"/>
      <c r="L107" s="513"/>
      <c r="M107" s="529"/>
      <c r="N107" s="529"/>
      <c r="O107" s="530">
        <f t="shared" si="12"/>
        <v>0</v>
      </c>
      <c r="P107" s="101"/>
      <c r="Q107" s="101"/>
      <c r="R107" s="101"/>
      <c r="S107" s="101"/>
      <c r="T107" s="101"/>
    </row>
    <row r="108" spans="1:20" ht="15.75" thickBot="1" x14ac:dyDescent="0.3">
      <c r="A108" s="101"/>
      <c r="B108" s="114" t="s">
        <v>177</v>
      </c>
      <c r="C108" s="518">
        <f t="shared" ref="C108:N108" si="13">SUM(C99:C107)</f>
        <v>0</v>
      </c>
      <c r="D108" s="519">
        <f t="shared" si="13"/>
        <v>0</v>
      </c>
      <c r="E108" s="519">
        <f t="shared" si="13"/>
        <v>0</v>
      </c>
      <c r="F108" s="519">
        <f t="shared" si="13"/>
        <v>0</v>
      </c>
      <c r="G108" s="519">
        <f t="shared" si="13"/>
        <v>0</v>
      </c>
      <c r="H108" s="519">
        <f t="shared" si="13"/>
        <v>0</v>
      </c>
      <c r="I108" s="519">
        <f t="shared" si="13"/>
        <v>0</v>
      </c>
      <c r="J108" s="519">
        <f t="shared" si="13"/>
        <v>0</v>
      </c>
      <c r="K108" s="519">
        <f t="shared" si="13"/>
        <v>0</v>
      </c>
      <c r="L108" s="519">
        <f t="shared" si="13"/>
        <v>0</v>
      </c>
      <c r="M108" s="519">
        <f t="shared" si="13"/>
        <v>0</v>
      </c>
      <c r="N108" s="520">
        <f t="shared" si="13"/>
        <v>0</v>
      </c>
      <c r="O108" s="521">
        <f t="shared" si="12"/>
        <v>0</v>
      </c>
      <c r="P108" s="101"/>
      <c r="Q108" s="766" t="s">
        <v>224</v>
      </c>
      <c r="R108" s="101"/>
      <c r="S108" s="101"/>
      <c r="T108" s="101"/>
    </row>
    <row r="109" spans="1:20" x14ac:dyDescent="0.25">
      <c r="A109" s="101"/>
      <c r="B109" s="111" t="s">
        <v>186</v>
      </c>
      <c r="C109" s="522" t="e">
        <f>C108*'Hodinové náklady'!C10</f>
        <v>#DIV/0!</v>
      </c>
      <c r="D109" s="522" t="e">
        <f>D108*'Hodinové náklady'!D10</f>
        <v>#DIV/0!</v>
      </c>
      <c r="E109" s="522" t="e">
        <f>E108*'Hodinové náklady'!E10</f>
        <v>#DIV/0!</v>
      </c>
      <c r="F109" s="522" t="e">
        <f>F108*'Hodinové náklady'!F10</f>
        <v>#DIV/0!</v>
      </c>
      <c r="G109" s="522" t="e">
        <f>G108*'Hodinové náklady'!G10</f>
        <v>#DIV/0!</v>
      </c>
      <c r="H109" s="522" t="e">
        <f>H108*'Hodinové náklady'!H10</f>
        <v>#DIV/0!</v>
      </c>
      <c r="I109" s="522" t="e">
        <f>I108*'Hodinové náklady'!I10</f>
        <v>#DIV/0!</v>
      </c>
      <c r="J109" s="522" t="e">
        <f>J108*'Hodinové náklady'!J10</f>
        <v>#DIV/0!</v>
      </c>
      <c r="K109" s="522" t="e">
        <f>K108*'Hodinové náklady'!K10</f>
        <v>#DIV/0!</v>
      </c>
      <c r="L109" s="522" t="e">
        <f>L108*'Hodinové náklady'!L10</f>
        <v>#DIV/0!</v>
      </c>
      <c r="M109" s="522" t="e">
        <f>M108*'Hodinové náklady'!M10</f>
        <v>#DIV/0!</v>
      </c>
      <c r="N109" s="522" t="e">
        <f>N108*'Hodinové náklady'!N10</f>
        <v>#DIV/0!</v>
      </c>
      <c r="O109" s="523" t="e">
        <f t="shared" si="12"/>
        <v>#DIV/0!</v>
      </c>
      <c r="P109" s="101"/>
      <c r="Q109" s="767"/>
      <c r="R109" s="101"/>
      <c r="S109" s="101"/>
      <c r="T109" s="101"/>
    </row>
    <row r="110" spans="1:20" ht="15.75" thickBot="1" x14ac:dyDescent="0.3">
      <c r="A110" s="101"/>
      <c r="B110" s="115" t="s">
        <v>187</v>
      </c>
      <c r="C110" s="524" t="e">
        <f>C108*'Hodinové náklady'!C13</f>
        <v>#DIV/0!</v>
      </c>
      <c r="D110" s="524" t="e">
        <f>D108*'Hodinové náklady'!D13</f>
        <v>#DIV/0!</v>
      </c>
      <c r="E110" s="524" t="e">
        <f>E108*'Hodinové náklady'!E13</f>
        <v>#DIV/0!</v>
      </c>
      <c r="F110" s="524" t="e">
        <f>F108*'Hodinové náklady'!F13</f>
        <v>#DIV/0!</v>
      </c>
      <c r="G110" s="524" t="e">
        <f>G108*'Hodinové náklady'!G13</f>
        <v>#DIV/0!</v>
      </c>
      <c r="H110" s="524" t="e">
        <f>H108*'Hodinové náklady'!H13</f>
        <v>#DIV/0!</v>
      </c>
      <c r="I110" s="524" t="e">
        <f>I108*'Hodinové náklady'!I13</f>
        <v>#DIV/0!</v>
      </c>
      <c r="J110" s="524" t="e">
        <f>J108*'Hodinové náklady'!J13</f>
        <v>#DIV/0!</v>
      </c>
      <c r="K110" s="524" t="e">
        <f>K108*'Hodinové náklady'!K13</f>
        <v>#DIV/0!</v>
      </c>
      <c r="L110" s="524" t="e">
        <f>L108*'Hodinové náklady'!L13</f>
        <v>#DIV/0!</v>
      </c>
      <c r="M110" s="524" t="e">
        <f>M108*'Hodinové náklady'!M13</f>
        <v>#DIV/0!</v>
      </c>
      <c r="N110" s="524" t="e">
        <f>N108*'Hodinové náklady'!N13</f>
        <v>#DIV/0!</v>
      </c>
      <c r="O110" s="525" t="e">
        <f t="shared" si="12"/>
        <v>#DIV/0!</v>
      </c>
      <c r="P110" s="101"/>
      <c r="Q110" s="535" t="e">
        <f>(SUMPRODUCT(C111:N111,C109:N109)+SUMPRODUCT(C111:N111,C110:N110))/SUM(O109:O110)</f>
        <v>#DIV/0!</v>
      </c>
      <c r="R110" s="101"/>
      <c r="S110" s="101"/>
      <c r="T110" s="101"/>
    </row>
    <row r="111" spans="1:20" x14ac:dyDescent="0.25">
      <c r="A111" s="101"/>
      <c r="B111" s="122" t="s">
        <v>225</v>
      </c>
      <c r="C111" s="123">
        <v>1</v>
      </c>
      <c r="D111" s="123">
        <v>1</v>
      </c>
      <c r="E111" s="123">
        <v>1</v>
      </c>
      <c r="F111" s="123">
        <v>1</v>
      </c>
      <c r="G111" s="123"/>
      <c r="H111" s="123"/>
      <c r="I111" s="123">
        <v>0.75</v>
      </c>
      <c r="J111" s="123"/>
      <c r="K111" s="123">
        <v>0</v>
      </c>
      <c r="L111" s="123"/>
      <c r="M111" s="123">
        <v>0.75</v>
      </c>
      <c r="N111" s="123"/>
      <c r="O111" s="123"/>
      <c r="P111" s="101"/>
      <c r="Q111" s="101"/>
      <c r="R111" s="101"/>
      <c r="S111" s="101"/>
      <c r="T111" s="101"/>
    </row>
    <row r="112" spans="1:20" ht="15.75" thickBot="1" x14ac:dyDescent="0.3">
      <c r="A112" s="101"/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1"/>
      <c r="Q112" s="101"/>
      <c r="R112" s="101"/>
      <c r="S112" s="101"/>
      <c r="T112" s="101"/>
    </row>
    <row r="113" spans="1:20" ht="39" thickBot="1" x14ac:dyDescent="0.3">
      <c r="A113" s="101"/>
      <c r="B113" s="442" t="s">
        <v>226</v>
      </c>
      <c r="C113" s="125" t="s">
        <v>165</v>
      </c>
      <c r="D113" s="126" t="s">
        <v>166</v>
      </c>
      <c r="E113" s="126" t="s">
        <v>167</v>
      </c>
      <c r="F113" s="126" t="s">
        <v>168</v>
      </c>
      <c r="G113" s="126" t="s">
        <v>169</v>
      </c>
      <c r="H113" s="126" t="s">
        <v>170</v>
      </c>
      <c r="I113" s="126" t="s">
        <v>171</v>
      </c>
      <c r="J113" s="126" t="s">
        <v>172</v>
      </c>
      <c r="K113" s="126" t="s">
        <v>173</v>
      </c>
      <c r="L113" s="126" t="s">
        <v>174</v>
      </c>
      <c r="M113" s="127" t="s">
        <v>175</v>
      </c>
      <c r="N113" s="127" t="s">
        <v>189</v>
      </c>
      <c r="O113" s="128" t="s">
        <v>177</v>
      </c>
      <c r="P113" s="101"/>
      <c r="Q113" s="101"/>
      <c r="R113" s="101"/>
      <c r="S113" s="101"/>
      <c r="T113" s="101"/>
    </row>
    <row r="114" spans="1:20" x14ac:dyDescent="0.25">
      <c r="A114" s="101"/>
      <c r="B114" s="120" t="s">
        <v>227</v>
      </c>
      <c r="C114" s="505"/>
      <c r="D114" s="526"/>
      <c r="E114" s="526"/>
      <c r="F114" s="526"/>
      <c r="G114" s="526"/>
      <c r="H114" s="526"/>
      <c r="I114" s="526"/>
      <c r="J114" s="526"/>
      <c r="K114" s="526"/>
      <c r="L114" s="526"/>
      <c r="M114" s="527"/>
      <c r="N114" s="527"/>
      <c r="O114" s="528">
        <f t="shared" ref="O114:O121" si="14">SUM(C114:N114)</f>
        <v>0</v>
      </c>
      <c r="P114" s="101"/>
      <c r="Q114" s="101"/>
      <c r="R114" s="101"/>
      <c r="S114" s="101"/>
      <c r="T114" s="101"/>
    </row>
    <row r="115" spans="1:20" x14ac:dyDescent="0.25">
      <c r="A115" s="101"/>
      <c r="B115" s="112" t="s">
        <v>228</v>
      </c>
      <c r="C115" s="509"/>
      <c r="D115" s="513"/>
      <c r="E115" s="513"/>
      <c r="F115" s="513"/>
      <c r="G115" s="513"/>
      <c r="H115" s="513"/>
      <c r="I115" s="513"/>
      <c r="J115" s="513"/>
      <c r="K115" s="513"/>
      <c r="L115" s="513"/>
      <c r="M115" s="529"/>
      <c r="N115" s="529"/>
      <c r="O115" s="530">
        <f t="shared" si="14"/>
        <v>0</v>
      </c>
      <c r="P115" s="101"/>
      <c r="Q115" s="101"/>
      <c r="R115" s="101"/>
      <c r="S115" s="101"/>
      <c r="T115" s="101"/>
    </row>
    <row r="116" spans="1:20" x14ac:dyDescent="0.25">
      <c r="A116" s="101"/>
      <c r="B116" s="112" t="s">
        <v>229</v>
      </c>
      <c r="C116" s="509"/>
      <c r="D116" s="513"/>
      <c r="E116" s="513"/>
      <c r="F116" s="513"/>
      <c r="G116" s="513"/>
      <c r="H116" s="513"/>
      <c r="I116" s="513"/>
      <c r="J116" s="513"/>
      <c r="K116" s="513"/>
      <c r="L116" s="513"/>
      <c r="M116" s="529"/>
      <c r="N116" s="529"/>
      <c r="O116" s="530">
        <f t="shared" si="14"/>
        <v>0</v>
      </c>
      <c r="P116" s="101"/>
      <c r="Q116" s="101"/>
      <c r="R116" s="101"/>
      <c r="S116" s="101"/>
      <c r="T116" s="101"/>
    </row>
    <row r="117" spans="1:20" ht="25.5" x14ac:dyDescent="0.25">
      <c r="A117" s="101"/>
      <c r="B117" s="112" t="s">
        <v>230</v>
      </c>
      <c r="C117" s="509"/>
      <c r="D117" s="513"/>
      <c r="E117" s="513"/>
      <c r="F117" s="513"/>
      <c r="G117" s="513"/>
      <c r="H117" s="513"/>
      <c r="I117" s="513"/>
      <c r="J117" s="513"/>
      <c r="K117" s="513"/>
      <c r="L117" s="513"/>
      <c r="M117" s="529"/>
      <c r="N117" s="529"/>
      <c r="O117" s="530">
        <f t="shared" si="14"/>
        <v>0</v>
      </c>
      <c r="P117" s="101"/>
      <c r="Q117" s="101"/>
      <c r="R117" s="101"/>
      <c r="S117" s="101"/>
      <c r="T117" s="101"/>
    </row>
    <row r="118" spans="1:20" ht="26.25" thickBot="1" x14ac:dyDescent="0.3">
      <c r="A118" s="101"/>
      <c r="B118" s="112" t="s">
        <v>231</v>
      </c>
      <c r="C118" s="509"/>
      <c r="D118" s="513"/>
      <c r="E118" s="513"/>
      <c r="F118" s="513"/>
      <c r="G118" s="513"/>
      <c r="H118" s="513"/>
      <c r="I118" s="513"/>
      <c r="J118" s="513"/>
      <c r="K118" s="513"/>
      <c r="L118" s="513"/>
      <c r="M118" s="529"/>
      <c r="N118" s="529"/>
      <c r="O118" s="530">
        <f t="shared" si="14"/>
        <v>0</v>
      </c>
      <c r="P118" s="101"/>
      <c r="Q118" s="101"/>
      <c r="R118" s="101"/>
      <c r="S118" s="101"/>
      <c r="T118" s="101"/>
    </row>
    <row r="119" spans="1:20" ht="15.75" thickBot="1" x14ac:dyDescent="0.3">
      <c r="A119" s="101"/>
      <c r="B119" s="114" t="s">
        <v>177</v>
      </c>
      <c r="C119" s="518">
        <f t="shared" ref="C119:N119" si="15">SUM(C114:C118)</f>
        <v>0</v>
      </c>
      <c r="D119" s="519">
        <f t="shared" si="15"/>
        <v>0</v>
      </c>
      <c r="E119" s="519">
        <f t="shared" si="15"/>
        <v>0</v>
      </c>
      <c r="F119" s="519">
        <f t="shared" si="15"/>
        <v>0</v>
      </c>
      <c r="G119" s="519">
        <f t="shared" si="15"/>
        <v>0</v>
      </c>
      <c r="H119" s="519">
        <f t="shared" si="15"/>
        <v>0</v>
      </c>
      <c r="I119" s="519">
        <f t="shared" si="15"/>
        <v>0</v>
      </c>
      <c r="J119" s="519">
        <f t="shared" si="15"/>
        <v>0</v>
      </c>
      <c r="K119" s="519">
        <f t="shared" si="15"/>
        <v>0</v>
      </c>
      <c r="L119" s="519">
        <f t="shared" si="15"/>
        <v>0</v>
      </c>
      <c r="M119" s="519">
        <f t="shared" si="15"/>
        <v>0</v>
      </c>
      <c r="N119" s="520">
        <f t="shared" si="15"/>
        <v>0</v>
      </c>
      <c r="O119" s="521">
        <f t="shared" si="14"/>
        <v>0</v>
      </c>
      <c r="P119" s="101"/>
      <c r="Q119" s="766" t="s">
        <v>224</v>
      </c>
      <c r="R119" s="101"/>
      <c r="S119" s="101"/>
      <c r="T119" s="101"/>
    </row>
    <row r="120" spans="1:20" x14ac:dyDescent="0.25">
      <c r="A120" s="101"/>
      <c r="B120" s="111" t="s">
        <v>186</v>
      </c>
      <c r="C120" s="522" t="e">
        <f>C119*'Hodinové náklady'!C10</f>
        <v>#DIV/0!</v>
      </c>
      <c r="D120" s="522" t="e">
        <f>D119*'Hodinové náklady'!D10</f>
        <v>#DIV/0!</v>
      </c>
      <c r="E120" s="522" t="e">
        <f>E119*'Hodinové náklady'!E10</f>
        <v>#DIV/0!</v>
      </c>
      <c r="F120" s="522" t="e">
        <f>F119*'Hodinové náklady'!F10</f>
        <v>#DIV/0!</v>
      </c>
      <c r="G120" s="522" t="e">
        <f>G119*'Hodinové náklady'!G10</f>
        <v>#DIV/0!</v>
      </c>
      <c r="H120" s="522" t="e">
        <f>H119*'Hodinové náklady'!H10</f>
        <v>#DIV/0!</v>
      </c>
      <c r="I120" s="522" t="e">
        <f>I119*'Hodinové náklady'!I10</f>
        <v>#DIV/0!</v>
      </c>
      <c r="J120" s="522" t="e">
        <f>J119*'Hodinové náklady'!J10</f>
        <v>#DIV/0!</v>
      </c>
      <c r="K120" s="522" t="e">
        <f>K119*'Hodinové náklady'!K10</f>
        <v>#DIV/0!</v>
      </c>
      <c r="L120" s="522" t="e">
        <f>L119*'Hodinové náklady'!L10</f>
        <v>#DIV/0!</v>
      </c>
      <c r="M120" s="522" t="e">
        <f>M119*'Hodinové náklady'!M10</f>
        <v>#DIV/0!</v>
      </c>
      <c r="N120" s="522" t="e">
        <f>N119*'Hodinové náklady'!N10</f>
        <v>#DIV/0!</v>
      </c>
      <c r="O120" s="523" t="e">
        <f t="shared" si="14"/>
        <v>#DIV/0!</v>
      </c>
      <c r="P120" s="101"/>
      <c r="Q120" s="767"/>
      <c r="R120" s="101"/>
      <c r="S120" s="101"/>
      <c r="T120" s="101"/>
    </row>
    <row r="121" spans="1:20" ht="15.75" thickBot="1" x14ac:dyDescent="0.3">
      <c r="A121" s="101"/>
      <c r="B121" s="115" t="s">
        <v>187</v>
      </c>
      <c r="C121" s="524" t="e">
        <f>C119*'Hodinové náklady'!C13</f>
        <v>#DIV/0!</v>
      </c>
      <c r="D121" s="524" t="e">
        <f>D119*'Hodinové náklady'!D13</f>
        <v>#DIV/0!</v>
      </c>
      <c r="E121" s="524" t="e">
        <f>E119*'Hodinové náklady'!E13</f>
        <v>#DIV/0!</v>
      </c>
      <c r="F121" s="524" t="e">
        <f>F119*'Hodinové náklady'!F13</f>
        <v>#DIV/0!</v>
      </c>
      <c r="G121" s="524" t="e">
        <f>G119*'Hodinové náklady'!G13</f>
        <v>#DIV/0!</v>
      </c>
      <c r="H121" s="524" t="e">
        <f>H119*'Hodinové náklady'!H13</f>
        <v>#DIV/0!</v>
      </c>
      <c r="I121" s="524" t="e">
        <f>I119*'Hodinové náklady'!I13</f>
        <v>#DIV/0!</v>
      </c>
      <c r="J121" s="524" t="e">
        <f>J119*'Hodinové náklady'!J13</f>
        <v>#DIV/0!</v>
      </c>
      <c r="K121" s="524" t="e">
        <f>K119*'Hodinové náklady'!K13</f>
        <v>#DIV/0!</v>
      </c>
      <c r="L121" s="524" t="e">
        <f>L119*'Hodinové náklady'!L13</f>
        <v>#DIV/0!</v>
      </c>
      <c r="M121" s="524" t="e">
        <f>M119*'Hodinové náklady'!M13</f>
        <v>#DIV/0!</v>
      </c>
      <c r="N121" s="524" t="e">
        <f>N119*'Hodinové náklady'!N13</f>
        <v>#DIV/0!</v>
      </c>
      <c r="O121" s="525" t="e">
        <f t="shared" si="14"/>
        <v>#DIV/0!</v>
      </c>
      <c r="P121" s="101"/>
      <c r="Q121" s="535" t="e">
        <f>SUM(C120:J121)/SUM(O120:O121)</f>
        <v>#DIV/0!</v>
      </c>
      <c r="R121" s="101"/>
      <c r="S121" s="101"/>
      <c r="T121" s="101"/>
    </row>
    <row r="122" spans="1:20" x14ac:dyDescent="0.25">
      <c r="A122" s="101"/>
      <c r="B122" s="102"/>
      <c r="C122" s="103"/>
      <c r="D122" s="103"/>
      <c r="E122" s="103"/>
      <c r="F122" s="103"/>
      <c r="G122" s="103"/>
      <c r="H122" s="118"/>
      <c r="I122" s="103"/>
      <c r="J122" s="103"/>
      <c r="K122" s="103"/>
      <c r="L122" s="103"/>
      <c r="M122" s="103"/>
      <c r="N122" s="103"/>
      <c r="O122" s="103"/>
      <c r="P122" s="101"/>
      <c r="Q122" s="101"/>
      <c r="R122" s="101"/>
      <c r="S122" s="101"/>
      <c r="T122" s="101"/>
    </row>
    <row r="123" spans="1:20" x14ac:dyDescent="0.25">
      <c r="A123" s="101"/>
      <c r="B123" s="102"/>
      <c r="C123" s="103"/>
      <c r="D123" s="103"/>
      <c r="E123" s="103"/>
      <c r="F123" s="103"/>
      <c r="G123" s="103"/>
      <c r="H123" s="118"/>
      <c r="I123" s="103"/>
      <c r="J123" s="103"/>
      <c r="K123" s="103"/>
      <c r="L123" s="103"/>
      <c r="M123" s="103"/>
      <c r="N123" s="103"/>
      <c r="O123" s="103"/>
      <c r="P123" s="101"/>
      <c r="Q123" s="101"/>
      <c r="R123" s="101"/>
      <c r="S123" s="101"/>
      <c r="T123" s="101"/>
    </row>
    <row r="124" spans="1:20" ht="15.75" x14ac:dyDescent="0.25">
      <c r="A124" s="101"/>
      <c r="B124" s="119" t="s">
        <v>232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1"/>
      <c r="Q124" s="101"/>
      <c r="R124" s="101"/>
      <c r="S124" s="101"/>
      <c r="T124" s="101"/>
    </row>
    <row r="125" spans="1:20" ht="15.75" thickBot="1" x14ac:dyDescent="0.3">
      <c r="A125" s="101"/>
      <c r="B125" s="102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1"/>
      <c r="Q125" s="101"/>
      <c r="R125" s="101"/>
      <c r="S125" s="101"/>
      <c r="T125" s="101"/>
    </row>
    <row r="126" spans="1:20" ht="39" thickBot="1" x14ac:dyDescent="0.3">
      <c r="A126" s="101"/>
      <c r="B126" s="442" t="s">
        <v>233</v>
      </c>
      <c r="C126" s="125" t="s">
        <v>165</v>
      </c>
      <c r="D126" s="126" t="s">
        <v>166</v>
      </c>
      <c r="E126" s="126" t="s">
        <v>167</v>
      </c>
      <c r="F126" s="126" t="s">
        <v>168</v>
      </c>
      <c r="G126" s="126" t="s">
        <v>169</v>
      </c>
      <c r="H126" s="126" t="s">
        <v>170</v>
      </c>
      <c r="I126" s="126" t="s">
        <v>171</v>
      </c>
      <c r="J126" s="126" t="s">
        <v>172</v>
      </c>
      <c r="K126" s="126" t="s">
        <v>173</v>
      </c>
      <c r="L126" s="126" t="s">
        <v>174</v>
      </c>
      <c r="M126" s="127" t="s">
        <v>175</v>
      </c>
      <c r="N126" s="127" t="s">
        <v>189</v>
      </c>
      <c r="O126" s="128" t="s">
        <v>177</v>
      </c>
      <c r="P126" s="101"/>
      <c r="Q126" s="101"/>
      <c r="R126" s="101"/>
      <c r="S126" s="101"/>
      <c r="T126" s="101"/>
    </row>
    <row r="127" spans="1:20" x14ac:dyDescent="0.25">
      <c r="A127" s="101"/>
      <c r="B127" s="111" t="s">
        <v>178</v>
      </c>
      <c r="C127" s="505"/>
      <c r="D127" s="526"/>
      <c r="E127" s="526"/>
      <c r="F127" s="526"/>
      <c r="G127" s="526"/>
      <c r="H127" s="526"/>
      <c r="I127" s="526"/>
      <c r="J127" s="526"/>
      <c r="K127" s="526"/>
      <c r="L127" s="526"/>
      <c r="M127" s="527"/>
      <c r="N127" s="527"/>
      <c r="O127" s="528">
        <f t="shared" ref="O127:O137" si="16">SUM(C127:N127)</f>
        <v>0</v>
      </c>
      <c r="P127" s="101"/>
      <c r="Q127" s="101"/>
      <c r="R127" s="101"/>
      <c r="S127" s="101"/>
      <c r="T127" s="101"/>
    </row>
    <row r="128" spans="1:20" x14ac:dyDescent="0.25">
      <c r="A128" s="101"/>
      <c r="B128" s="112" t="s">
        <v>234</v>
      </c>
      <c r="C128" s="509"/>
      <c r="D128" s="513"/>
      <c r="E128" s="513"/>
      <c r="F128" s="513"/>
      <c r="G128" s="513"/>
      <c r="H128" s="513"/>
      <c r="I128" s="513"/>
      <c r="J128" s="513"/>
      <c r="K128" s="513"/>
      <c r="L128" s="513"/>
      <c r="M128" s="529"/>
      <c r="N128" s="529"/>
      <c r="O128" s="530">
        <f t="shared" si="16"/>
        <v>0</v>
      </c>
      <c r="P128" s="101"/>
      <c r="Q128" s="101"/>
      <c r="R128" s="101"/>
      <c r="S128" s="101"/>
      <c r="T128" s="101"/>
    </row>
    <row r="129" spans="1:20" x14ac:dyDescent="0.25">
      <c r="A129" s="101"/>
      <c r="B129" s="112" t="s">
        <v>235</v>
      </c>
      <c r="C129" s="509"/>
      <c r="D129" s="513"/>
      <c r="E129" s="513"/>
      <c r="F129" s="513"/>
      <c r="G129" s="513"/>
      <c r="H129" s="513"/>
      <c r="I129" s="513"/>
      <c r="J129" s="513"/>
      <c r="K129" s="513"/>
      <c r="L129" s="513"/>
      <c r="M129" s="529"/>
      <c r="N129" s="529"/>
      <c r="O129" s="530">
        <f t="shared" si="16"/>
        <v>0</v>
      </c>
      <c r="P129" s="101"/>
      <c r="Q129" s="101"/>
      <c r="R129" s="101"/>
      <c r="S129" s="101"/>
      <c r="T129" s="101"/>
    </row>
    <row r="130" spans="1:20" x14ac:dyDescent="0.25">
      <c r="A130" s="101"/>
      <c r="B130" s="112" t="s">
        <v>236</v>
      </c>
      <c r="C130" s="509"/>
      <c r="D130" s="513"/>
      <c r="E130" s="513"/>
      <c r="F130" s="513"/>
      <c r="G130" s="513"/>
      <c r="H130" s="513"/>
      <c r="I130" s="513"/>
      <c r="J130" s="513"/>
      <c r="K130" s="513"/>
      <c r="L130" s="513"/>
      <c r="M130" s="529"/>
      <c r="N130" s="529"/>
      <c r="O130" s="530">
        <f t="shared" si="16"/>
        <v>0</v>
      </c>
      <c r="P130" s="101"/>
      <c r="Q130" s="101"/>
      <c r="R130" s="101"/>
      <c r="S130" s="101"/>
      <c r="T130" s="101"/>
    </row>
    <row r="131" spans="1:20" x14ac:dyDescent="0.25">
      <c r="A131" s="101"/>
      <c r="B131" s="112" t="s">
        <v>237</v>
      </c>
      <c r="C131" s="509"/>
      <c r="D131" s="513"/>
      <c r="E131" s="513"/>
      <c r="F131" s="513"/>
      <c r="G131" s="513"/>
      <c r="H131" s="513"/>
      <c r="I131" s="513"/>
      <c r="J131" s="513"/>
      <c r="K131" s="513"/>
      <c r="L131" s="513"/>
      <c r="M131" s="529"/>
      <c r="N131" s="529"/>
      <c r="O131" s="530">
        <f t="shared" si="16"/>
        <v>0</v>
      </c>
      <c r="P131" s="101"/>
      <c r="Q131" s="101"/>
      <c r="R131" s="101"/>
      <c r="S131" s="101"/>
      <c r="T131" s="101"/>
    </row>
    <row r="132" spans="1:20" x14ac:dyDescent="0.25">
      <c r="A132" s="101"/>
      <c r="B132" s="112" t="s">
        <v>201</v>
      </c>
      <c r="C132" s="509"/>
      <c r="D132" s="513"/>
      <c r="E132" s="513"/>
      <c r="F132" s="513"/>
      <c r="G132" s="513"/>
      <c r="H132" s="513"/>
      <c r="I132" s="513"/>
      <c r="J132" s="513"/>
      <c r="K132" s="513"/>
      <c r="L132" s="532"/>
      <c r="M132" s="529"/>
      <c r="N132" s="529"/>
      <c r="O132" s="530">
        <f t="shared" si="16"/>
        <v>0</v>
      </c>
      <c r="P132" s="101"/>
      <c r="Q132" s="101"/>
      <c r="R132" s="101"/>
      <c r="S132" s="101"/>
      <c r="T132" s="101"/>
    </row>
    <row r="133" spans="1:20" x14ac:dyDescent="0.25">
      <c r="A133" s="101"/>
      <c r="B133" s="112" t="s">
        <v>238</v>
      </c>
      <c r="C133" s="509"/>
      <c r="D133" s="513"/>
      <c r="E133" s="513"/>
      <c r="F133" s="513"/>
      <c r="G133" s="513"/>
      <c r="H133" s="513"/>
      <c r="I133" s="513"/>
      <c r="J133" s="513"/>
      <c r="K133" s="513"/>
      <c r="L133" s="513"/>
      <c r="M133" s="529"/>
      <c r="N133" s="529"/>
      <c r="O133" s="530">
        <f t="shared" si="16"/>
        <v>0</v>
      </c>
      <c r="P133" s="101"/>
      <c r="Q133" s="101"/>
      <c r="R133" s="101"/>
      <c r="S133" s="101"/>
      <c r="T133" s="101"/>
    </row>
    <row r="134" spans="1:20" ht="15.75" thickBot="1" x14ac:dyDescent="0.3">
      <c r="A134" s="101"/>
      <c r="B134" s="113" t="s">
        <v>203</v>
      </c>
      <c r="C134" s="509"/>
      <c r="D134" s="513"/>
      <c r="E134" s="513"/>
      <c r="F134" s="513"/>
      <c r="G134" s="513"/>
      <c r="H134" s="513"/>
      <c r="I134" s="513"/>
      <c r="J134" s="513"/>
      <c r="K134" s="513"/>
      <c r="L134" s="513"/>
      <c r="M134" s="529"/>
      <c r="N134" s="529"/>
      <c r="O134" s="530">
        <f t="shared" si="16"/>
        <v>0</v>
      </c>
      <c r="P134" s="101"/>
      <c r="Q134" s="101"/>
      <c r="R134" s="101"/>
      <c r="S134" s="101"/>
      <c r="T134" s="101"/>
    </row>
    <row r="135" spans="1:20" ht="15.75" thickBot="1" x14ac:dyDescent="0.3">
      <c r="A135" s="101"/>
      <c r="B135" s="114" t="s">
        <v>177</v>
      </c>
      <c r="C135" s="518">
        <f t="shared" ref="C135:N135" si="17">SUM(C127:C134)</f>
        <v>0</v>
      </c>
      <c r="D135" s="519">
        <f t="shared" si="17"/>
        <v>0</v>
      </c>
      <c r="E135" s="519">
        <f t="shared" si="17"/>
        <v>0</v>
      </c>
      <c r="F135" s="519">
        <f t="shared" si="17"/>
        <v>0</v>
      </c>
      <c r="G135" s="519">
        <f t="shared" si="17"/>
        <v>0</v>
      </c>
      <c r="H135" s="519">
        <f t="shared" si="17"/>
        <v>0</v>
      </c>
      <c r="I135" s="519">
        <f t="shared" si="17"/>
        <v>0</v>
      </c>
      <c r="J135" s="519">
        <f t="shared" si="17"/>
        <v>0</v>
      </c>
      <c r="K135" s="519">
        <f t="shared" si="17"/>
        <v>0</v>
      </c>
      <c r="L135" s="519">
        <f t="shared" si="17"/>
        <v>0</v>
      </c>
      <c r="M135" s="519">
        <f t="shared" si="17"/>
        <v>0</v>
      </c>
      <c r="N135" s="520">
        <f t="shared" si="17"/>
        <v>0</v>
      </c>
      <c r="O135" s="521">
        <f t="shared" si="16"/>
        <v>0</v>
      </c>
      <c r="P135" s="101"/>
      <c r="Q135" s="101"/>
      <c r="R135" s="101"/>
      <c r="S135" s="101"/>
      <c r="T135" s="101"/>
    </row>
    <row r="136" spans="1:20" x14ac:dyDescent="0.25">
      <c r="A136" s="101"/>
      <c r="B136" s="111" t="s">
        <v>186</v>
      </c>
      <c r="C136" s="522" t="e">
        <f>C135*'Hodinové náklady'!C10</f>
        <v>#DIV/0!</v>
      </c>
      <c r="D136" s="522" t="e">
        <f>D135*'Hodinové náklady'!D10</f>
        <v>#DIV/0!</v>
      </c>
      <c r="E136" s="522" t="e">
        <f>E135*'Hodinové náklady'!E10</f>
        <v>#DIV/0!</v>
      </c>
      <c r="F136" s="522" t="e">
        <f>F135*'Hodinové náklady'!F10</f>
        <v>#DIV/0!</v>
      </c>
      <c r="G136" s="522" t="e">
        <f>G135*'Hodinové náklady'!G10</f>
        <v>#DIV/0!</v>
      </c>
      <c r="H136" s="522" t="e">
        <f>H135*'Hodinové náklady'!H10</f>
        <v>#DIV/0!</v>
      </c>
      <c r="I136" s="522" t="e">
        <f>I135*'Hodinové náklady'!I10</f>
        <v>#DIV/0!</v>
      </c>
      <c r="J136" s="522" t="e">
        <f>J135*'Hodinové náklady'!J10</f>
        <v>#DIV/0!</v>
      </c>
      <c r="K136" s="522" t="e">
        <f>K135*'Hodinové náklady'!K10</f>
        <v>#DIV/0!</v>
      </c>
      <c r="L136" s="522" t="e">
        <f>L135*'Hodinové náklady'!L10</f>
        <v>#DIV/0!</v>
      </c>
      <c r="M136" s="522" t="e">
        <f>M135*'Hodinové náklady'!M10</f>
        <v>#DIV/0!</v>
      </c>
      <c r="N136" s="522" t="e">
        <f>N135*'Hodinové náklady'!N10</f>
        <v>#DIV/0!</v>
      </c>
      <c r="O136" s="523" t="e">
        <f t="shared" si="16"/>
        <v>#DIV/0!</v>
      </c>
      <c r="P136" s="101"/>
      <c r="Q136" s="101"/>
      <c r="R136" s="101"/>
      <c r="S136" s="101"/>
      <c r="T136" s="101"/>
    </row>
    <row r="137" spans="1:20" ht="15.75" thickBot="1" x14ac:dyDescent="0.3">
      <c r="A137" s="101"/>
      <c r="B137" s="115" t="s">
        <v>187</v>
      </c>
      <c r="C137" s="524" t="e">
        <f>C135*'Hodinové náklady'!C13</f>
        <v>#DIV/0!</v>
      </c>
      <c r="D137" s="524" t="e">
        <f>D135*'Hodinové náklady'!D13</f>
        <v>#DIV/0!</v>
      </c>
      <c r="E137" s="524" t="e">
        <f>E135*'Hodinové náklady'!E13</f>
        <v>#DIV/0!</v>
      </c>
      <c r="F137" s="524" t="e">
        <f>F135*'Hodinové náklady'!F13</f>
        <v>#DIV/0!</v>
      </c>
      <c r="G137" s="524" t="e">
        <f>G135*'Hodinové náklady'!G13</f>
        <v>#DIV/0!</v>
      </c>
      <c r="H137" s="524" t="e">
        <f>H135*'Hodinové náklady'!H13</f>
        <v>#DIV/0!</v>
      </c>
      <c r="I137" s="524" t="e">
        <f>I135*'Hodinové náklady'!I13</f>
        <v>#DIV/0!</v>
      </c>
      <c r="J137" s="524" t="e">
        <f>J135*'Hodinové náklady'!J13</f>
        <v>#DIV/0!</v>
      </c>
      <c r="K137" s="524" t="e">
        <f>K135*'Hodinové náklady'!K13</f>
        <v>#DIV/0!</v>
      </c>
      <c r="L137" s="524" t="e">
        <f>L135*'Hodinové náklady'!L13</f>
        <v>#DIV/0!</v>
      </c>
      <c r="M137" s="524" t="e">
        <f>M135*'Hodinové náklady'!M13</f>
        <v>#DIV/0!</v>
      </c>
      <c r="N137" s="524" t="e">
        <f>N135*'Hodinové náklady'!N13</f>
        <v>#DIV/0!</v>
      </c>
      <c r="O137" s="525" t="e">
        <f t="shared" si="16"/>
        <v>#DIV/0!</v>
      </c>
      <c r="P137" s="101"/>
      <c r="Q137" s="101"/>
      <c r="R137" s="101"/>
      <c r="S137" s="101"/>
      <c r="T137" s="101"/>
    </row>
    <row r="138" spans="1:20" ht="15.75" thickBot="1" x14ac:dyDescent="0.3">
      <c r="A138" s="101"/>
      <c r="B138" s="102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1"/>
      <c r="Q138" s="101"/>
      <c r="R138" s="101"/>
      <c r="S138" s="101"/>
      <c r="T138" s="101"/>
    </row>
    <row r="139" spans="1:20" ht="39" thickBot="1" x14ac:dyDescent="0.3">
      <c r="A139" s="101"/>
      <c r="B139" s="442" t="s">
        <v>239</v>
      </c>
      <c r="C139" s="125" t="s">
        <v>165</v>
      </c>
      <c r="D139" s="126" t="s">
        <v>166</v>
      </c>
      <c r="E139" s="126" t="s">
        <v>167</v>
      </c>
      <c r="F139" s="126" t="s">
        <v>168</v>
      </c>
      <c r="G139" s="126" t="s">
        <v>169</v>
      </c>
      <c r="H139" s="126" t="s">
        <v>170</v>
      </c>
      <c r="I139" s="126" t="s">
        <v>171</v>
      </c>
      <c r="J139" s="126" t="s">
        <v>172</v>
      </c>
      <c r="K139" s="126" t="s">
        <v>173</v>
      </c>
      <c r="L139" s="126" t="s">
        <v>174</v>
      </c>
      <c r="M139" s="127" t="s">
        <v>175</v>
      </c>
      <c r="N139" s="127" t="s">
        <v>189</v>
      </c>
      <c r="O139" s="128" t="s">
        <v>177</v>
      </c>
      <c r="P139" s="101"/>
      <c r="Q139" s="101"/>
      <c r="R139" s="101"/>
      <c r="S139" s="101"/>
      <c r="T139" s="101"/>
    </row>
    <row r="140" spans="1:20" x14ac:dyDescent="0.25">
      <c r="A140" s="101"/>
      <c r="B140" s="111" t="s">
        <v>178</v>
      </c>
      <c r="C140" s="505"/>
      <c r="D140" s="526"/>
      <c r="E140" s="526"/>
      <c r="F140" s="526"/>
      <c r="G140" s="526"/>
      <c r="H140" s="526"/>
      <c r="I140" s="526"/>
      <c r="J140" s="526"/>
      <c r="K140" s="526"/>
      <c r="L140" s="526"/>
      <c r="M140" s="526"/>
      <c r="N140" s="527"/>
      <c r="O140" s="528">
        <f t="shared" ref="O140:O150" si="18">SUM(C140:N140)</f>
        <v>0</v>
      </c>
      <c r="P140" s="101"/>
      <c r="Q140" s="101"/>
      <c r="R140" s="101"/>
      <c r="S140" s="101"/>
      <c r="T140" s="101"/>
    </row>
    <row r="141" spans="1:20" x14ac:dyDescent="0.25">
      <c r="A141" s="101"/>
      <c r="B141" s="112" t="s">
        <v>234</v>
      </c>
      <c r="C141" s="509"/>
      <c r="D141" s="513"/>
      <c r="E141" s="513"/>
      <c r="F141" s="513"/>
      <c r="G141" s="513"/>
      <c r="H141" s="513"/>
      <c r="I141" s="513"/>
      <c r="J141" s="513"/>
      <c r="K141" s="513"/>
      <c r="L141" s="513"/>
      <c r="M141" s="513"/>
      <c r="N141" s="529"/>
      <c r="O141" s="530">
        <f t="shared" si="18"/>
        <v>0</v>
      </c>
      <c r="P141" s="101"/>
      <c r="Q141" s="101"/>
      <c r="R141" s="101"/>
      <c r="S141" s="101"/>
      <c r="T141" s="101"/>
    </row>
    <row r="142" spans="1:20" x14ac:dyDescent="0.25">
      <c r="A142" s="101"/>
      <c r="B142" s="112" t="s">
        <v>235</v>
      </c>
      <c r="C142" s="509"/>
      <c r="D142" s="513"/>
      <c r="E142" s="513"/>
      <c r="F142" s="513"/>
      <c r="G142" s="513"/>
      <c r="H142" s="513"/>
      <c r="I142" s="513"/>
      <c r="J142" s="513"/>
      <c r="K142" s="513"/>
      <c r="L142" s="513"/>
      <c r="M142" s="513"/>
      <c r="N142" s="529"/>
      <c r="O142" s="530">
        <f t="shared" si="18"/>
        <v>0</v>
      </c>
      <c r="P142" s="101"/>
      <c r="Q142" s="101"/>
      <c r="R142" s="101"/>
      <c r="S142" s="101"/>
      <c r="T142" s="101"/>
    </row>
    <row r="143" spans="1:20" x14ac:dyDescent="0.25">
      <c r="A143" s="101"/>
      <c r="B143" s="112" t="s">
        <v>236</v>
      </c>
      <c r="C143" s="509"/>
      <c r="D143" s="513"/>
      <c r="E143" s="513"/>
      <c r="F143" s="513"/>
      <c r="G143" s="513"/>
      <c r="H143" s="513"/>
      <c r="I143" s="513"/>
      <c r="J143" s="513"/>
      <c r="K143" s="513"/>
      <c r="L143" s="513"/>
      <c r="M143" s="513"/>
      <c r="N143" s="529"/>
      <c r="O143" s="530">
        <f t="shared" si="18"/>
        <v>0</v>
      </c>
      <c r="P143" s="101"/>
      <c r="Q143" s="101"/>
      <c r="R143" s="101"/>
      <c r="S143" s="101"/>
      <c r="T143" s="101"/>
    </row>
    <row r="144" spans="1:20" x14ac:dyDescent="0.25">
      <c r="A144" s="101"/>
      <c r="B144" s="112" t="s">
        <v>240</v>
      </c>
      <c r="C144" s="509"/>
      <c r="D144" s="513"/>
      <c r="E144" s="513"/>
      <c r="F144" s="513"/>
      <c r="G144" s="513"/>
      <c r="H144" s="513"/>
      <c r="I144" s="513"/>
      <c r="J144" s="513"/>
      <c r="K144" s="513"/>
      <c r="L144" s="532"/>
      <c r="M144" s="513"/>
      <c r="N144" s="529"/>
      <c r="O144" s="530">
        <f t="shared" si="18"/>
        <v>0</v>
      </c>
      <c r="P144" s="101"/>
      <c r="Q144" s="101"/>
      <c r="R144" s="101"/>
      <c r="S144" s="101"/>
      <c r="T144" s="101"/>
    </row>
    <row r="145" spans="1:20" x14ac:dyDescent="0.25">
      <c r="A145" s="101"/>
      <c r="B145" s="112" t="s">
        <v>201</v>
      </c>
      <c r="C145" s="509"/>
      <c r="D145" s="513"/>
      <c r="E145" s="513"/>
      <c r="F145" s="513"/>
      <c r="G145" s="513"/>
      <c r="H145" s="513"/>
      <c r="I145" s="513"/>
      <c r="J145" s="513"/>
      <c r="K145" s="513"/>
      <c r="L145" s="513"/>
      <c r="M145" s="513"/>
      <c r="N145" s="529"/>
      <c r="O145" s="530">
        <f t="shared" si="18"/>
        <v>0</v>
      </c>
      <c r="P145" s="101"/>
      <c r="Q145" s="101"/>
      <c r="R145" s="101"/>
      <c r="S145" s="101"/>
      <c r="T145" s="101"/>
    </row>
    <row r="146" spans="1:20" x14ac:dyDescent="0.25">
      <c r="A146" s="101"/>
      <c r="B146" s="112" t="s">
        <v>238</v>
      </c>
      <c r="C146" s="509"/>
      <c r="D146" s="513"/>
      <c r="E146" s="513"/>
      <c r="F146" s="513"/>
      <c r="G146" s="513"/>
      <c r="H146" s="513"/>
      <c r="I146" s="513"/>
      <c r="J146" s="513"/>
      <c r="K146" s="513"/>
      <c r="L146" s="513"/>
      <c r="M146" s="513"/>
      <c r="N146" s="529"/>
      <c r="O146" s="530">
        <f t="shared" si="18"/>
        <v>0</v>
      </c>
      <c r="P146" s="101"/>
      <c r="Q146" s="101"/>
      <c r="R146" s="101"/>
      <c r="S146" s="101"/>
      <c r="T146" s="101"/>
    </row>
    <row r="147" spans="1:20" ht="15.75" thickBot="1" x14ac:dyDescent="0.3">
      <c r="A147" s="101"/>
      <c r="B147" s="113" t="s">
        <v>203</v>
      </c>
      <c r="C147" s="509"/>
      <c r="D147" s="513"/>
      <c r="E147" s="513"/>
      <c r="F147" s="513"/>
      <c r="G147" s="513"/>
      <c r="H147" s="513"/>
      <c r="I147" s="513"/>
      <c r="J147" s="513"/>
      <c r="K147" s="513"/>
      <c r="L147" s="513"/>
      <c r="M147" s="513"/>
      <c r="N147" s="529"/>
      <c r="O147" s="530">
        <f t="shared" si="18"/>
        <v>0</v>
      </c>
      <c r="P147" s="101"/>
      <c r="Q147" s="101"/>
      <c r="R147" s="101"/>
      <c r="S147" s="101"/>
      <c r="T147" s="101"/>
    </row>
    <row r="148" spans="1:20" ht="15.75" thickBot="1" x14ac:dyDescent="0.3">
      <c r="A148" s="101"/>
      <c r="B148" s="114" t="s">
        <v>177</v>
      </c>
      <c r="C148" s="518">
        <f t="shared" ref="C148:N148" si="19">SUM(C140:C147)</f>
        <v>0</v>
      </c>
      <c r="D148" s="519">
        <f t="shared" si="19"/>
        <v>0</v>
      </c>
      <c r="E148" s="519">
        <f t="shared" si="19"/>
        <v>0</v>
      </c>
      <c r="F148" s="519">
        <f t="shared" si="19"/>
        <v>0</v>
      </c>
      <c r="G148" s="519">
        <f t="shared" si="19"/>
        <v>0</v>
      </c>
      <c r="H148" s="519">
        <f t="shared" si="19"/>
        <v>0</v>
      </c>
      <c r="I148" s="519">
        <f t="shared" si="19"/>
        <v>0</v>
      </c>
      <c r="J148" s="519">
        <f t="shared" si="19"/>
        <v>0</v>
      </c>
      <c r="K148" s="519">
        <f t="shared" si="19"/>
        <v>0</v>
      </c>
      <c r="L148" s="519">
        <f t="shared" si="19"/>
        <v>0</v>
      </c>
      <c r="M148" s="519">
        <f t="shared" si="19"/>
        <v>0</v>
      </c>
      <c r="N148" s="520">
        <f t="shared" si="19"/>
        <v>0</v>
      </c>
      <c r="O148" s="521">
        <f t="shared" si="18"/>
        <v>0</v>
      </c>
      <c r="P148" s="101"/>
      <c r="Q148" s="101"/>
      <c r="R148" s="101"/>
      <c r="S148" s="101"/>
      <c r="T148" s="101"/>
    </row>
    <row r="149" spans="1:20" x14ac:dyDescent="0.25">
      <c r="A149" s="101"/>
      <c r="B149" s="111" t="s">
        <v>186</v>
      </c>
      <c r="C149" s="522" t="e">
        <f>C148*'Hodinové náklady'!C10</f>
        <v>#DIV/0!</v>
      </c>
      <c r="D149" s="522" t="e">
        <f>D148*'Hodinové náklady'!D10</f>
        <v>#DIV/0!</v>
      </c>
      <c r="E149" s="522" t="e">
        <f>E148*'Hodinové náklady'!E10</f>
        <v>#DIV/0!</v>
      </c>
      <c r="F149" s="522" t="e">
        <f>F148*'Hodinové náklady'!F10</f>
        <v>#DIV/0!</v>
      </c>
      <c r="G149" s="522" t="e">
        <f>G148*'Hodinové náklady'!G10</f>
        <v>#DIV/0!</v>
      </c>
      <c r="H149" s="522" t="e">
        <f>H148*'Hodinové náklady'!H10</f>
        <v>#DIV/0!</v>
      </c>
      <c r="I149" s="522" t="e">
        <f>I148*'Hodinové náklady'!I10</f>
        <v>#DIV/0!</v>
      </c>
      <c r="J149" s="522" t="e">
        <f>J148*'Hodinové náklady'!J10</f>
        <v>#DIV/0!</v>
      </c>
      <c r="K149" s="522" t="e">
        <f>K148*'Hodinové náklady'!K10</f>
        <v>#DIV/0!</v>
      </c>
      <c r="L149" s="522" t="e">
        <f>L148*'Hodinové náklady'!L10</f>
        <v>#DIV/0!</v>
      </c>
      <c r="M149" s="522" t="e">
        <f>M148*'Hodinové náklady'!M10</f>
        <v>#DIV/0!</v>
      </c>
      <c r="N149" s="522" t="e">
        <f>N148*'Hodinové náklady'!N10</f>
        <v>#DIV/0!</v>
      </c>
      <c r="O149" s="523" t="e">
        <f t="shared" si="18"/>
        <v>#DIV/0!</v>
      </c>
      <c r="P149" s="101"/>
      <c r="Q149" s="103"/>
      <c r="R149" s="101"/>
      <c r="S149" s="101"/>
      <c r="T149" s="101"/>
    </row>
    <row r="150" spans="1:20" ht="15.75" thickBot="1" x14ac:dyDescent="0.3">
      <c r="A150" s="101"/>
      <c r="B150" s="115" t="s">
        <v>187</v>
      </c>
      <c r="C150" s="524" t="e">
        <f>C148*'Hodinové náklady'!C13</f>
        <v>#DIV/0!</v>
      </c>
      <c r="D150" s="524" t="e">
        <f>D148*'Hodinové náklady'!D13</f>
        <v>#DIV/0!</v>
      </c>
      <c r="E150" s="524" t="e">
        <f>E148*'Hodinové náklady'!E13</f>
        <v>#DIV/0!</v>
      </c>
      <c r="F150" s="524" t="e">
        <f>F148*'Hodinové náklady'!F13</f>
        <v>#DIV/0!</v>
      </c>
      <c r="G150" s="524" t="e">
        <f>G148*'Hodinové náklady'!G13</f>
        <v>#DIV/0!</v>
      </c>
      <c r="H150" s="524" t="e">
        <f>H148*'Hodinové náklady'!H13</f>
        <v>#DIV/0!</v>
      </c>
      <c r="I150" s="524" t="e">
        <f>I148*'Hodinové náklady'!I13</f>
        <v>#DIV/0!</v>
      </c>
      <c r="J150" s="524" t="e">
        <f>J148*'Hodinové náklady'!J13</f>
        <v>#DIV/0!</v>
      </c>
      <c r="K150" s="524" t="e">
        <f>K148*'Hodinové náklady'!K13</f>
        <v>#DIV/0!</v>
      </c>
      <c r="L150" s="524" t="e">
        <f>L148*'Hodinové náklady'!L13</f>
        <v>#DIV/0!</v>
      </c>
      <c r="M150" s="524" t="e">
        <f>M148*'Hodinové náklady'!M13</f>
        <v>#DIV/0!</v>
      </c>
      <c r="N150" s="524" t="e">
        <f>N148*'Hodinové náklady'!N13</f>
        <v>#DIV/0!</v>
      </c>
      <c r="O150" s="525" t="e">
        <f t="shared" si="18"/>
        <v>#DIV/0!</v>
      </c>
      <c r="P150" s="101"/>
      <c r="Q150" s="101"/>
      <c r="R150" s="101"/>
      <c r="S150" s="101"/>
      <c r="T150" s="101"/>
    </row>
    <row r="151" spans="1:20" ht="15.75" thickBot="1" x14ac:dyDescent="0.3">
      <c r="A151" s="101"/>
      <c r="B151" s="102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1"/>
      <c r="Q151" s="101"/>
      <c r="R151" s="101"/>
      <c r="S151" s="101"/>
      <c r="T151" s="101"/>
    </row>
    <row r="152" spans="1:20" ht="39" thickBot="1" x14ac:dyDescent="0.3">
      <c r="A152" s="101"/>
      <c r="B152" s="442" t="s">
        <v>241</v>
      </c>
      <c r="C152" s="125" t="s">
        <v>165</v>
      </c>
      <c r="D152" s="126" t="s">
        <v>166</v>
      </c>
      <c r="E152" s="126" t="s">
        <v>167</v>
      </c>
      <c r="F152" s="126" t="s">
        <v>168</v>
      </c>
      <c r="G152" s="126" t="s">
        <v>169</v>
      </c>
      <c r="H152" s="126" t="s">
        <v>170</v>
      </c>
      <c r="I152" s="126" t="s">
        <v>171</v>
      </c>
      <c r="J152" s="126" t="s">
        <v>172</v>
      </c>
      <c r="K152" s="126" t="s">
        <v>173</v>
      </c>
      <c r="L152" s="126" t="s">
        <v>174</v>
      </c>
      <c r="M152" s="127" t="s">
        <v>175</v>
      </c>
      <c r="N152" s="127" t="s">
        <v>189</v>
      </c>
      <c r="O152" s="128" t="s">
        <v>177</v>
      </c>
      <c r="P152" s="101"/>
      <c r="Q152" s="101"/>
      <c r="R152" s="101"/>
      <c r="S152" s="101"/>
      <c r="T152" s="101"/>
    </row>
    <row r="153" spans="1:20" x14ac:dyDescent="0.25">
      <c r="A153" s="101"/>
      <c r="B153" s="111" t="s">
        <v>178</v>
      </c>
      <c r="C153" s="505"/>
      <c r="D153" s="526"/>
      <c r="E153" s="526"/>
      <c r="F153" s="526"/>
      <c r="G153" s="526"/>
      <c r="H153" s="526"/>
      <c r="I153" s="526"/>
      <c r="J153" s="526"/>
      <c r="K153" s="526"/>
      <c r="L153" s="526"/>
      <c r="M153" s="526"/>
      <c r="N153" s="527"/>
      <c r="O153" s="528">
        <f t="shared" ref="O153:O163" si="20">SUM(C153:N153)</f>
        <v>0</v>
      </c>
      <c r="P153" s="101"/>
      <c r="Q153" s="101"/>
      <c r="R153" s="101"/>
      <c r="S153" s="101"/>
      <c r="T153" s="101"/>
    </row>
    <row r="154" spans="1:20" x14ac:dyDescent="0.25">
      <c r="A154" s="101"/>
      <c r="B154" s="112" t="s">
        <v>234</v>
      </c>
      <c r="C154" s="509"/>
      <c r="D154" s="513"/>
      <c r="E154" s="513"/>
      <c r="F154" s="513"/>
      <c r="G154" s="513"/>
      <c r="H154" s="513"/>
      <c r="I154" s="513"/>
      <c r="J154" s="513"/>
      <c r="K154" s="513"/>
      <c r="L154" s="513"/>
      <c r="M154" s="513"/>
      <c r="N154" s="529"/>
      <c r="O154" s="530">
        <f t="shared" si="20"/>
        <v>0</v>
      </c>
      <c r="P154" s="101"/>
      <c r="Q154" s="101"/>
      <c r="R154" s="101"/>
      <c r="S154" s="101"/>
      <c r="T154" s="101"/>
    </row>
    <row r="155" spans="1:20" x14ac:dyDescent="0.25">
      <c r="A155" s="101"/>
      <c r="B155" s="112" t="s">
        <v>235</v>
      </c>
      <c r="C155" s="509"/>
      <c r="D155" s="513"/>
      <c r="E155" s="513"/>
      <c r="F155" s="513"/>
      <c r="G155" s="513"/>
      <c r="H155" s="513"/>
      <c r="I155" s="513"/>
      <c r="J155" s="513"/>
      <c r="K155" s="513"/>
      <c r="L155" s="513"/>
      <c r="M155" s="513"/>
      <c r="N155" s="529"/>
      <c r="O155" s="530">
        <f t="shared" si="20"/>
        <v>0</v>
      </c>
      <c r="P155" s="101"/>
      <c r="Q155" s="101"/>
      <c r="R155" s="101"/>
      <c r="S155" s="101"/>
      <c r="T155" s="101"/>
    </row>
    <row r="156" spans="1:20" x14ac:dyDescent="0.25">
      <c r="A156" s="101"/>
      <c r="B156" s="112" t="s">
        <v>236</v>
      </c>
      <c r="C156" s="509"/>
      <c r="D156" s="513"/>
      <c r="E156" s="513"/>
      <c r="F156" s="513"/>
      <c r="G156" s="513"/>
      <c r="H156" s="513"/>
      <c r="I156" s="513"/>
      <c r="J156" s="513"/>
      <c r="K156" s="513"/>
      <c r="L156" s="513"/>
      <c r="M156" s="513"/>
      <c r="N156" s="529"/>
      <c r="O156" s="530">
        <f t="shared" si="20"/>
        <v>0</v>
      </c>
      <c r="P156" s="101"/>
      <c r="Q156" s="101"/>
      <c r="R156" s="101"/>
      <c r="S156" s="101"/>
      <c r="T156" s="101"/>
    </row>
    <row r="157" spans="1:20" ht="25.5" x14ac:dyDescent="0.25">
      <c r="A157" s="101"/>
      <c r="B157" s="112" t="s">
        <v>242</v>
      </c>
      <c r="C157" s="509"/>
      <c r="D157" s="513"/>
      <c r="E157" s="513"/>
      <c r="F157" s="513"/>
      <c r="G157" s="513"/>
      <c r="H157" s="513"/>
      <c r="I157" s="513"/>
      <c r="J157" s="513"/>
      <c r="K157" s="513"/>
      <c r="L157" s="532"/>
      <c r="M157" s="513"/>
      <c r="N157" s="529"/>
      <c r="O157" s="530">
        <f t="shared" si="20"/>
        <v>0</v>
      </c>
      <c r="P157" s="101"/>
      <c r="Q157" s="101"/>
      <c r="R157" s="101"/>
      <c r="S157" s="101"/>
      <c r="T157" s="101"/>
    </row>
    <row r="158" spans="1:20" x14ac:dyDescent="0.25">
      <c r="A158" s="101"/>
      <c r="B158" s="112" t="s">
        <v>201</v>
      </c>
      <c r="C158" s="509"/>
      <c r="D158" s="513"/>
      <c r="E158" s="513"/>
      <c r="F158" s="513"/>
      <c r="G158" s="513"/>
      <c r="H158" s="513"/>
      <c r="I158" s="513"/>
      <c r="J158" s="513"/>
      <c r="K158" s="513"/>
      <c r="L158" s="513"/>
      <c r="M158" s="513"/>
      <c r="N158" s="529"/>
      <c r="O158" s="530">
        <f t="shared" si="20"/>
        <v>0</v>
      </c>
      <c r="P158" s="101"/>
      <c r="Q158" s="101"/>
      <c r="R158" s="101"/>
      <c r="S158" s="101"/>
      <c r="T158" s="101"/>
    </row>
    <row r="159" spans="1:20" x14ac:dyDescent="0.25">
      <c r="A159" s="101"/>
      <c r="B159" s="112" t="s">
        <v>238</v>
      </c>
      <c r="C159" s="509"/>
      <c r="D159" s="513"/>
      <c r="E159" s="513"/>
      <c r="F159" s="513"/>
      <c r="G159" s="513"/>
      <c r="H159" s="513"/>
      <c r="I159" s="513"/>
      <c r="J159" s="513"/>
      <c r="K159" s="513"/>
      <c r="L159" s="513"/>
      <c r="M159" s="513"/>
      <c r="N159" s="529"/>
      <c r="O159" s="530">
        <f t="shared" si="20"/>
        <v>0</v>
      </c>
      <c r="P159" s="101"/>
      <c r="Q159" s="101"/>
      <c r="R159" s="101"/>
      <c r="S159" s="101"/>
      <c r="T159" s="101"/>
    </row>
    <row r="160" spans="1:20" ht="15.75" thickBot="1" x14ac:dyDescent="0.3">
      <c r="A160" s="101"/>
      <c r="B160" s="113" t="s">
        <v>203</v>
      </c>
      <c r="C160" s="509"/>
      <c r="D160" s="513"/>
      <c r="E160" s="513"/>
      <c r="F160" s="513"/>
      <c r="G160" s="513"/>
      <c r="H160" s="513"/>
      <c r="I160" s="513"/>
      <c r="J160" s="513"/>
      <c r="K160" s="513"/>
      <c r="L160" s="513"/>
      <c r="M160" s="513"/>
      <c r="N160" s="529"/>
      <c r="O160" s="530">
        <f t="shared" si="20"/>
        <v>0</v>
      </c>
      <c r="P160" s="101"/>
      <c r="Q160" s="101"/>
      <c r="R160" s="101"/>
      <c r="S160" s="101"/>
      <c r="T160" s="101"/>
    </row>
    <row r="161" spans="1:20" ht="15.75" thickBot="1" x14ac:dyDescent="0.3">
      <c r="A161" s="101"/>
      <c r="B161" s="114" t="s">
        <v>177</v>
      </c>
      <c r="C161" s="518">
        <f t="shared" ref="C161:N161" si="21">SUM(C153:C160)</f>
        <v>0</v>
      </c>
      <c r="D161" s="519">
        <f t="shared" si="21"/>
        <v>0</v>
      </c>
      <c r="E161" s="519">
        <f t="shared" si="21"/>
        <v>0</v>
      </c>
      <c r="F161" s="519">
        <f t="shared" si="21"/>
        <v>0</v>
      </c>
      <c r="G161" s="519">
        <f t="shared" si="21"/>
        <v>0</v>
      </c>
      <c r="H161" s="519">
        <f t="shared" si="21"/>
        <v>0</v>
      </c>
      <c r="I161" s="519">
        <f t="shared" si="21"/>
        <v>0</v>
      </c>
      <c r="J161" s="519">
        <f t="shared" si="21"/>
        <v>0</v>
      </c>
      <c r="K161" s="519">
        <f t="shared" si="21"/>
        <v>0</v>
      </c>
      <c r="L161" s="519">
        <f t="shared" si="21"/>
        <v>0</v>
      </c>
      <c r="M161" s="519">
        <f t="shared" si="21"/>
        <v>0</v>
      </c>
      <c r="N161" s="520">
        <f t="shared" si="21"/>
        <v>0</v>
      </c>
      <c r="O161" s="521">
        <f t="shared" si="20"/>
        <v>0</v>
      </c>
      <c r="P161" s="101"/>
      <c r="Q161" s="101"/>
      <c r="R161" s="101"/>
      <c r="S161" s="101"/>
      <c r="T161" s="101"/>
    </row>
    <row r="162" spans="1:20" x14ac:dyDescent="0.25">
      <c r="A162" s="101"/>
      <c r="B162" s="111" t="s">
        <v>186</v>
      </c>
      <c r="C162" s="522" t="e">
        <f>C161*'Hodinové náklady'!C10</f>
        <v>#DIV/0!</v>
      </c>
      <c r="D162" s="522" t="e">
        <f>D161*'Hodinové náklady'!D10</f>
        <v>#DIV/0!</v>
      </c>
      <c r="E162" s="522" t="e">
        <f>E161*'Hodinové náklady'!E10</f>
        <v>#DIV/0!</v>
      </c>
      <c r="F162" s="522" t="e">
        <f>F161*'Hodinové náklady'!F10</f>
        <v>#DIV/0!</v>
      </c>
      <c r="G162" s="522" t="e">
        <f>G161*'Hodinové náklady'!G10</f>
        <v>#DIV/0!</v>
      </c>
      <c r="H162" s="522" t="e">
        <f>H161*'Hodinové náklady'!H10</f>
        <v>#DIV/0!</v>
      </c>
      <c r="I162" s="522" t="e">
        <f>I161*'Hodinové náklady'!I10</f>
        <v>#DIV/0!</v>
      </c>
      <c r="J162" s="522" t="e">
        <f>J161*'Hodinové náklady'!J10</f>
        <v>#DIV/0!</v>
      </c>
      <c r="K162" s="522" t="e">
        <f>K161*'Hodinové náklady'!K10</f>
        <v>#DIV/0!</v>
      </c>
      <c r="L162" s="522" t="e">
        <f>L161*'Hodinové náklady'!L10</f>
        <v>#DIV/0!</v>
      </c>
      <c r="M162" s="522" t="e">
        <f>M161*'Hodinové náklady'!M10</f>
        <v>#DIV/0!</v>
      </c>
      <c r="N162" s="522" t="e">
        <f>N161*'Hodinové náklady'!N10</f>
        <v>#DIV/0!</v>
      </c>
      <c r="O162" s="523" t="e">
        <f t="shared" si="20"/>
        <v>#DIV/0!</v>
      </c>
      <c r="P162" s="101"/>
      <c r="Q162" s="101"/>
      <c r="R162" s="101"/>
      <c r="S162" s="101"/>
      <c r="T162" s="101"/>
    </row>
    <row r="163" spans="1:20" ht="15.75" thickBot="1" x14ac:dyDescent="0.3">
      <c r="A163" s="101"/>
      <c r="B163" s="115" t="s">
        <v>187</v>
      </c>
      <c r="C163" s="524" t="e">
        <f>C161*'Hodinové náklady'!C13</f>
        <v>#DIV/0!</v>
      </c>
      <c r="D163" s="524" t="e">
        <f>D161*'Hodinové náklady'!D13</f>
        <v>#DIV/0!</v>
      </c>
      <c r="E163" s="524" t="e">
        <f>E161*'Hodinové náklady'!E13</f>
        <v>#DIV/0!</v>
      </c>
      <c r="F163" s="524" t="e">
        <f>F161*'Hodinové náklady'!F13</f>
        <v>#DIV/0!</v>
      </c>
      <c r="G163" s="524" t="e">
        <f>G161*'Hodinové náklady'!G13</f>
        <v>#DIV/0!</v>
      </c>
      <c r="H163" s="524" t="e">
        <f>H161*'Hodinové náklady'!H13</f>
        <v>#DIV/0!</v>
      </c>
      <c r="I163" s="524" t="e">
        <f>I161*'Hodinové náklady'!I13</f>
        <v>#DIV/0!</v>
      </c>
      <c r="J163" s="524" t="e">
        <f>J161*'Hodinové náklady'!J13</f>
        <v>#DIV/0!</v>
      </c>
      <c r="K163" s="524" t="e">
        <f>K161*'Hodinové náklady'!K13</f>
        <v>#DIV/0!</v>
      </c>
      <c r="L163" s="524" t="e">
        <f>L161*'Hodinové náklady'!L13</f>
        <v>#DIV/0!</v>
      </c>
      <c r="M163" s="524" t="e">
        <f>M161*'Hodinové náklady'!M13</f>
        <v>#DIV/0!</v>
      </c>
      <c r="N163" s="524" t="e">
        <f>N161*'Hodinové náklady'!N13</f>
        <v>#DIV/0!</v>
      </c>
      <c r="O163" s="525" t="e">
        <f t="shared" si="20"/>
        <v>#DIV/0!</v>
      </c>
      <c r="P163" s="101"/>
      <c r="Q163" s="101"/>
      <c r="R163" s="101"/>
      <c r="S163" s="101"/>
      <c r="T163" s="101"/>
    </row>
    <row r="164" spans="1:20" ht="15.75" thickBot="1" x14ac:dyDescent="0.3">
      <c r="A164" s="101"/>
      <c r="B164" s="102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1"/>
      <c r="Q164" s="101"/>
      <c r="R164" s="101"/>
      <c r="S164" s="101"/>
      <c r="T164" s="101"/>
    </row>
    <row r="165" spans="1:20" ht="39" thickBot="1" x14ac:dyDescent="0.3">
      <c r="A165" s="101"/>
      <c r="B165" s="442" t="s">
        <v>243</v>
      </c>
      <c r="C165" s="125" t="s">
        <v>165</v>
      </c>
      <c r="D165" s="126" t="s">
        <v>166</v>
      </c>
      <c r="E165" s="126" t="s">
        <v>167</v>
      </c>
      <c r="F165" s="126" t="s">
        <v>168</v>
      </c>
      <c r="G165" s="126" t="s">
        <v>169</v>
      </c>
      <c r="H165" s="126" t="s">
        <v>170</v>
      </c>
      <c r="I165" s="126" t="s">
        <v>171</v>
      </c>
      <c r="J165" s="126" t="s">
        <v>172</v>
      </c>
      <c r="K165" s="126" t="s">
        <v>173</v>
      </c>
      <c r="L165" s="126" t="s">
        <v>174</v>
      </c>
      <c r="M165" s="127" t="s">
        <v>175</v>
      </c>
      <c r="N165" s="127" t="s">
        <v>189</v>
      </c>
      <c r="O165" s="128" t="s">
        <v>177</v>
      </c>
      <c r="P165" s="101"/>
      <c r="Q165" s="101"/>
      <c r="R165" s="101"/>
      <c r="S165" s="101"/>
      <c r="T165" s="101"/>
    </row>
    <row r="166" spans="1:20" x14ac:dyDescent="0.25">
      <c r="A166" s="101"/>
      <c r="B166" s="111" t="s">
        <v>178</v>
      </c>
      <c r="C166" s="505"/>
      <c r="D166" s="526"/>
      <c r="E166" s="526"/>
      <c r="F166" s="526"/>
      <c r="G166" s="526"/>
      <c r="H166" s="526"/>
      <c r="I166" s="526"/>
      <c r="J166" s="526"/>
      <c r="K166" s="526"/>
      <c r="L166" s="526"/>
      <c r="M166" s="526"/>
      <c r="N166" s="527"/>
      <c r="O166" s="528">
        <f t="shared" ref="O166:O176" si="22">SUM(C166:N166)</f>
        <v>0</v>
      </c>
      <c r="P166" s="101"/>
      <c r="Q166" s="101"/>
      <c r="R166" s="101"/>
      <c r="S166" s="101"/>
      <c r="T166" s="101"/>
    </row>
    <row r="167" spans="1:20" x14ac:dyDescent="0.25">
      <c r="A167" s="101"/>
      <c r="B167" s="112" t="s">
        <v>234</v>
      </c>
      <c r="C167" s="509"/>
      <c r="D167" s="513"/>
      <c r="E167" s="513"/>
      <c r="F167" s="513"/>
      <c r="G167" s="513"/>
      <c r="H167" s="513"/>
      <c r="I167" s="513"/>
      <c r="J167" s="513"/>
      <c r="K167" s="513"/>
      <c r="L167" s="513"/>
      <c r="M167" s="513"/>
      <c r="N167" s="529"/>
      <c r="O167" s="530">
        <f t="shared" si="22"/>
        <v>0</v>
      </c>
      <c r="P167" s="101"/>
      <c r="Q167" s="101"/>
      <c r="R167" s="101"/>
      <c r="S167" s="101"/>
      <c r="T167" s="101"/>
    </row>
    <row r="168" spans="1:20" x14ac:dyDescent="0.25">
      <c r="A168" s="101"/>
      <c r="B168" s="112" t="s">
        <v>235</v>
      </c>
      <c r="C168" s="509"/>
      <c r="D168" s="513"/>
      <c r="E168" s="513"/>
      <c r="F168" s="513"/>
      <c r="G168" s="513"/>
      <c r="H168" s="513"/>
      <c r="I168" s="513"/>
      <c r="J168" s="513"/>
      <c r="K168" s="513"/>
      <c r="L168" s="513"/>
      <c r="M168" s="513"/>
      <c r="N168" s="529"/>
      <c r="O168" s="530">
        <f t="shared" si="22"/>
        <v>0</v>
      </c>
      <c r="P168" s="101"/>
      <c r="Q168" s="101"/>
      <c r="R168" s="101"/>
      <c r="S168" s="101"/>
      <c r="T168" s="101"/>
    </row>
    <row r="169" spans="1:20" x14ac:dyDescent="0.25">
      <c r="A169" s="101"/>
      <c r="B169" s="112" t="s">
        <v>236</v>
      </c>
      <c r="C169" s="509"/>
      <c r="D169" s="513"/>
      <c r="E169" s="513"/>
      <c r="F169" s="513"/>
      <c r="G169" s="513"/>
      <c r="H169" s="513"/>
      <c r="I169" s="513"/>
      <c r="J169" s="513"/>
      <c r="K169" s="513"/>
      <c r="L169" s="513"/>
      <c r="M169" s="513"/>
      <c r="N169" s="529"/>
      <c r="O169" s="530">
        <f t="shared" si="22"/>
        <v>0</v>
      </c>
      <c r="P169" s="101"/>
      <c r="Q169" s="101"/>
      <c r="R169" s="101"/>
      <c r="S169" s="101"/>
      <c r="T169" s="101"/>
    </row>
    <row r="170" spans="1:20" ht="25.5" x14ac:dyDescent="0.25">
      <c r="A170" s="101"/>
      <c r="B170" s="112" t="s">
        <v>244</v>
      </c>
      <c r="C170" s="509"/>
      <c r="D170" s="513"/>
      <c r="E170" s="513"/>
      <c r="F170" s="513"/>
      <c r="G170" s="513"/>
      <c r="H170" s="513"/>
      <c r="I170" s="513"/>
      <c r="J170" s="513"/>
      <c r="K170" s="513"/>
      <c r="L170" s="532"/>
      <c r="M170" s="513"/>
      <c r="N170" s="529"/>
      <c r="O170" s="530">
        <f t="shared" si="22"/>
        <v>0</v>
      </c>
      <c r="P170" s="101"/>
      <c r="Q170" s="101"/>
      <c r="R170" s="101"/>
      <c r="S170" s="101"/>
      <c r="T170" s="101"/>
    </row>
    <row r="171" spans="1:20" x14ac:dyDescent="0.25">
      <c r="A171" s="101"/>
      <c r="B171" s="112" t="s">
        <v>201</v>
      </c>
      <c r="C171" s="509"/>
      <c r="D171" s="513"/>
      <c r="E171" s="513"/>
      <c r="F171" s="513"/>
      <c r="G171" s="513"/>
      <c r="H171" s="513"/>
      <c r="I171" s="513"/>
      <c r="J171" s="513"/>
      <c r="K171" s="513"/>
      <c r="L171" s="513"/>
      <c r="M171" s="513"/>
      <c r="N171" s="529"/>
      <c r="O171" s="530">
        <f t="shared" si="22"/>
        <v>0</v>
      </c>
      <c r="P171" s="101"/>
      <c r="Q171" s="101"/>
      <c r="R171" s="101"/>
      <c r="S171" s="101"/>
      <c r="T171" s="101"/>
    </row>
    <row r="172" spans="1:20" x14ac:dyDescent="0.25">
      <c r="A172" s="101"/>
      <c r="B172" s="112" t="s">
        <v>238</v>
      </c>
      <c r="C172" s="509"/>
      <c r="D172" s="513"/>
      <c r="E172" s="513"/>
      <c r="F172" s="513"/>
      <c r="G172" s="513"/>
      <c r="H172" s="513"/>
      <c r="I172" s="513"/>
      <c r="J172" s="513"/>
      <c r="K172" s="513"/>
      <c r="L172" s="513"/>
      <c r="M172" s="513"/>
      <c r="N172" s="529"/>
      <c r="O172" s="530">
        <f t="shared" si="22"/>
        <v>0</v>
      </c>
      <c r="P172" s="101"/>
      <c r="Q172" s="101"/>
      <c r="R172" s="101"/>
      <c r="S172" s="101"/>
      <c r="T172" s="101"/>
    </row>
    <row r="173" spans="1:20" ht="15.75" thickBot="1" x14ac:dyDescent="0.3">
      <c r="A173" s="101"/>
      <c r="B173" s="113" t="s">
        <v>203</v>
      </c>
      <c r="C173" s="509"/>
      <c r="D173" s="513"/>
      <c r="E173" s="513"/>
      <c r="F173" s="513"/>
      <c r="G173" s="513"/>
      <c r="H173" s="513"/>
      <c r="I173" s="513"/>
      <c r="J173" s="513"/>
      <c r="K173" s="513"/>
      <c r="L173" s="513"/>
      <c r="M173" s="513"/>
      <c r="N173" s="529"/>
      <c r="O173" s="530">
        <f t="shared" si="22"/>
        <v>0</v>
      </c>
      <c r="P173" s="101"/>
      <c r="Q173" s="101"/>
      <c r="R173" s="101"/>
      <c r="S173" s="101"/>
      <c r="T173" s="101"/>
    </row>
    <row r="174" spans="1:20" ht="15.75" thickBot="1" x14ac:dyDescent="0.3">
      <c r="A174" s="101"/>
      <c r="B174" s="114" t="s">
        <v>177</v>
      </c>
      <c r="C174" s="518">
        <f t="shared" ref="C174:N174" si="23">SUM(C166:C173)</f>
        <v>0</v>
      </c>
      <c r="D174" s="519">
        <f t="shared" si="23"/>
        <v>0</v>
      </c>
      <c r="E174" s="519">
        <f t="shared" si="23"/>
        <v>0</v>
      </c>
      <c r="F174" s="519">
        <f t="shared" si="23"/>
        <v>0</v>
      </c>
      <c r="G174" s="519">
        <f t="shared" si="23"/>
        <v>0</v>
      </c>
      <c r="H174" s="519">
        <f t="shared" si="23"/>
        <v>0</v>
      </c>
      <c r="I174" s="519">
        <f t="shared" si="23"/>
        <v>0</v>
      </c>
      <c r="J174" s="519">
        <f t="shared" si="23"/>
        <v>0</v>
      </c>
      <c r="K174" s="519">
        <f t="shared" si="23"/>
        <v>0</v>
      </c>
      <c r="L174" s="519">
        <f t="shared" si="23"/>
        <v>0</v>
      </c>
      <c r="M174" s="519">
        <f t="shared" si="23"/>
        <v>0</v>
      </c>
      <c r="N174" s="520">
        <f t="shared" si="23"/>
        <v>0</v>
      </c>
      <c r="O174" s="521">
        <f t="shared" si="22"/>
        <v>0</v>
      </c>
      <c r="P174" s="101"/>
      <c r="Q174" s="101"/>
      <c r="R174" s="101"/>
      <c r="S174" s="101"/>
      <c r="T174" s="101"/>
    </row>
    <row r="175" spans="1:20" x14ac:dyDescent="0.25">
      <c r="A175" s="101"/>
      <c r="B175" s="111" t="s">
        <v>186</v>
      </c>
      <c r="C175" s="522" t="e">
        <f>C174*'Hodinové náklady'!C10</f>
        <v>#DIV/0!</v>
      </c>
      <c r="D175" s="522" t="e">
        <f>D174*'Hodinové náklady'!D10</f>
        <v>#DIV/0!</v>
      </c>
      <c r="E175" s="522" t="e">
        <f>E174*'Hodinové náklady'!E10</f>
        <v>#DIV/0!</v>
      </c>
      <c r="F175" s="522" t="e">
        <f>F174*'Hodinové náklady'!F10</f>
        <v>#DIV/0!</v>
      </c>
      <c r="G175" s="522" t="e">
        <f>G174*'Hodinové náklady'!G10</f>
        <v>#DIV/0!</v>
      </c>
      <c r="H175" s="522" t="e">
        <f>H174*'Hodinové náklady'!H10</f>
        <v>#DIV/0!</v>
      </c>
      <c r="I175" s="522" t="e">
        <f>I174*'Hodinové náklady'!I10</f>
        <v>#DIV/0!</v>
      </c>
      <c r="J175" s="522" t="e">
        <f>J174*'Hodinové náklady'!J10</f>
        <v>#DIV/0!</v>
      </c>
      <c r="K175" s="522" t="e">
        <f>K174*'Hodinové náklady'!K10</f>
        <v>#DIV/0!</v>
      </c>
      <c r="L175" s="522" t="e">
        <f>L174*'Hodinové náklady'!L10</f>
        <v>#DIV/0!</v>
      </c>
      <c r="M175" s="522" t="e">
        <f>M174*'Hodinové náklady'!M10</f>
        <v>#DIV/0!</v>
      </c>
      <c r="N175" s="522" t="e">
        <f>N174*'Hodinové náklady'!N10</f>
        <v>#DIV/0!</v>
      </c>
      <c r="O175" s="523" t="e">
        <f t="shared" si="22"/>
        <v>#DIV/0!</v>
      </c>
      <c r="P175" s="101"/>
      <c r="Q175" s="101"/>
      <c r="R175" s="101"/>
      <c r="S175" s="101"/>
      <c r="T175" s="101"/>
    </row>
    <row r="176" spans="1:20" ht="15.75" thickBot="1" x14ac:dyDescent="0.3">
      <c r="A176" s="101"/>
      <c r="B176" s="115" t="s">
        <v>187</v>
      </c>
      <c r="C176" s="524" t="e">
        <f>C174*'Hodinové náklady'!C13</f>
        <v>#DIV/0!</v>
      </c>
      <c r="D176" s="524" t="e">
        <f>D174*'Hodinové náklady'!D13</f>
        <v>#DIV/0!</v>
      </c>
      <c r="E176" s="524" t="e">
        <f>E174*'Hodinové náklady'!E13</f>
        <v>#DIV/0!</v>
      </c>
      <c r="F176" s="524" t="e">
        <f>F174*'Hodinové náklady'!F13</f>
        <v>#DIV/0!</v>
      </c>
      <c r="G176" s="524" t="e">
        <f>G174*'Hodinové náklady'!G13</f>
        <v>#DIV/0!</v>
      </c>
      <c r="H176" s="524" t="e">
        <f>H174*'Hodinové náklady'!H13</f>
        <v>#DIV/0!</v>
      </c>
      <c r="I176" s="524" t="e">
        <f>I174*'Hodinové náklady'!I13</f>
        <v>#DIV/0!</v>
      </c>
      <c r="J176" s="524" t="e">
        <f>J174*'Hodinové náklady'!J13</f>
        <v>#DIV/0!</v>
      </c>
      <c r="K176" s="524" t="e">
        <f>K174*'Hodinové náklady'!K13</f>
        <v>#DIV/0!</v>
      </c>
      <c r="L176" s="524" t="e">
        <f>L174*'Hodinové náklady'!L13</f>
        <v>#DIV/0!</v>
      </c>
      <c r="M176" s="524" t="e">
        <f>M174*'Hodinové náklady'!M13</f>
        <v>#DIV/0!</v>
      </c>
      <c r="N176" s="524" t="e">
        <f>N174*'Hodinové náklady'!N13</f>
        <v>#DIV/0!</v>
      </c>
      <c r="O176" s="525" t="e">
        <f t="shared" si="22"/>
        <v>#DIV/0!</v>
      </c>
      <c r="P176" s="101"/>
      <c r="Q176" s="101"/>
      <c r="R176" s="101"/>
      <c r="S176" s="101"/>
      <c r="T176" s="101"/>
    </row>
    <row r="177" spans="1:20" ht="15.75" thickBot="1" x14ac:dyDescent="0.3">
      <c r="A177" s="101"/>
      <c r="B177" s="102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1"/>
      <c r="Q177" s="101"/>
      <c r="R177" s="101"/>
      <c r="S177" s="101"/>
      <c r="T177" s="101"/>
    </row>
    <row r="178" spans="1:20" ht="39" thickBot="1" x14ac:dyDescent="0.3">
      <c r="A178" s="101"/>
      <c r="B178" s="442" t="s">
        <v>245</v>
      </c>
      <c r="C178" s="125" t="s">
        <v>165</v>
      </c>
      <c r="D178" s="126" t="s">
        <v>166</v>
      </c>
      <c r="E178" s="126" t="s">
        <v>167</v>
      </c>
      <c r="F178" s="126" t="s">
        <v>168</v>
      </c>
      <c r="G178" s="126" t="s">
        <v>169</v>
      </c>
      <c r="H178" s="126" t="s">
        <v>170</v>
      </c>
      <c r="I178" s="126" t="s">
        <v>171</v>
      </c>
      <c r="J178" s="126" t="s">
        <v>172</v>
      </c>
      <c r="K178" s="126" t="s">
        <v>173</v>
      </c>
      <c r="L178" s="126" t="s">
        <v>174</v>
      </c>
      <c r="M178" s="127" t="s">
        <v>175</v>
      </c>
      <c r="N178" s="127" t="s">
        <v>189</v>
      </c>
      <c r="O178" s="128" t="s">
        <v>177</v>
      </c>
      <c r="P178" s="124"/>
      <c r="Q178" s="101"/>
      <c r="R178" s="101"/>
      <c r="S178" s="101"/>
      <c r="T178" s="101"/>
    </row>
    <row r="179" spans="1:20" x14ac:dyDescent="0.25">
      <c r="A179" s="101"/>
      <c r="B179" s="111" t="s">
        <v>178</v>
      </c>
      <c r="C179" s="505"/>
      <c r="D179" s="526"/>
      <c r="E179" s="526"/>
      <c r="F179" s="526"/>
      <c r="G179" s="526"/>
      <c r="H179" s="526"/>
      <c r="I179" s="526"/>
      <c r="J179" s="526"/>
      <c r="K179" s="526"/>
      <c r="L179" s="526"/>
      <c r="M179" s="526"/>
      <c r="N179" s="527"/>
      <c r="O179" s="528">
        <f t="shared" ref="O179:O193" si="24">SUM(C179:N179)</f>
        <v>0</v>
      </c>
      <c r="P179" s="101"/>
      <c r="Q179" s="101"/>
      <c r="R179" s="101"/>
      <c r="S179" s="101"/>
      <c r="T179" s="101"/>
    </row>
    <row r="180" spans="1:20" x14ac:dyDescent="0.25">
      <c r="A180" s="101"/>
      <c r="B180" s="112" t="s">
        <v>234</v>
      </c>
      <c r="C180" s="509"/>
      <c r="D180" s="513"/>
      <c r="E180" s="513"/>
      <c r="F180" s="513"/>
      <c r="G180" s="513"/>
      <c r="H180" s="513"/>
      <c r="I180" s="513"/>
      <c r="J180" s="513"/>
      <c r="K180" s="513"/>
      <c r="L180" s="513"/>
      <c r="M180" s="513"/>
      <c r="N180" s="529"/>
      <c r="O180" s="530">
        <f t="shared" si="24"/>
        <v>0</v>
      </c>
      <c r="P180" s="101"/>
      <c r="Q180" s="101"/>
      <c r="R180" s="101"/>
      <c r="S180" s="101"/>
      <c r="T180" s="101"/>
    </row>
    <row r="181" spans="1:20" x14ac:dyDescent="0.25">
      <c r="A181" s="101"/>
      <c r="B181" s="112" t="s">
        <v>235</v>
      </c>
      <c r="C181" s="509"/>
      <c r="D181" s="513"/>
      <c r="E181" s="513"/>
      <c r="F181" s="513"/>
      <c r="G181" s="513"/>
      <c r="H181" s="513"/>
      <c r="I181" s="513"/>
      <c r="J181" s="513"/>
      <c r="K181" s="513"/>
      <c r="L181" s="513"/>
      <c r="M181" s="513"/>
      <c r="N181" s="529"/>
      <c r="O181" s="530">
        <f t="shared" si="24"/>
        <v>0</v>
      </c>
      <c r="P181" s="101"/>
      <c r="Q181" s="101"/>
      <c r="R181" s="101"/>
      <c r="S181" s="101"/>
      <c r="T181" s="101"/>
    </row>
    <row r="182" spans="1:20" x14ac:dyDescent="0.25">
      <c r="A182" s="101"/>
      <c r="B182" s="112" t="s">
        <v>236</v>
      </c>
      <c r="C182" s="509"/>
      <c r="D182" s="513"/>
      <c r="E182" s="513"/>
      <c r="F182" s="513"/>
      <c r="G182" s="513"/>
      <c r="H182" s="513"/>
      <c r="I182" s="513"/>
      <c r="J182" s="513"/>
      <c r="K182" s="513"/>
      <c r="L182" s="513"/>
      <c r="M182" s="513"/>
      <c r="N182" s="529"/>
      <c r="O182" s="530">
        <f t="shared" si="24"/>
        <v>0</v>
      </c>
      <c r="P182" s="101"/>
      <c r="Q182" s="101"/>
      <c r="R182" s="101"/>
      <c r="S182" s="101"/>
      <c r="T182" s="101"/>
    </row>
    <row r="183" spans="1:20" x14ac:dyDescent="0.25">
      <c r="A183" s="101"/>
      <c r="B183" s="112" t="s">
        <v>246</v>
      </c>
      <c r="C183" s="509"/>
      <c r="D183" s="513"/>
      <c r="E183" s="513"/>
      <c r="F183" s="513"/>
      <c r="G183" s="513"/>
      <c r="H183" s="513"/>
      <c r="I183" s="513"/>
      <c r="J183" s="513"/>
      <c r="K183" s="513"/>
      <c r="L183" s="513"/>
      <c r="M183" s="513"/>
      <c r="N183" s="529"/>
      <c r="O183" s="530">
        <f t="shared" si="24"/>
        <v>0</v>
      </c>
      <c r="P183" s="101"/>
      <c r="Q183" s="101"/>
      <c r="R183" s="101"/>
      <c r="S183" s="101"/>
      <c r="T183" s="101"/>
    </row>
    <row r="184" spans="1:20" x14ac:dyDescent="0.25">
      <c r="A184" s="101"/>
      <c r="B184" s="112" t="s">
        <v>247</v>
      </c>
      <c r="C184" s="509"/>
      <c r="D184" s="513"/>
      <c r="E184" s="513"/>
      <c r="F184" s="513"/>
      <c r="G184" s="513"/>
      <c r="H184" s="513"/>
      <c r="I184" s="513"/>
      <c r="J184" s="513"/>
      <c r="K184" s="513"/>
      <c r="L184" s="513"/>
      <c r="M184" s="513"/>
      <c r="N184" s="529"/>
      <c r="O184" s="530">
        <f t="shared" si="24"/>
        <v>0</v>
      </c>
      <c r="P184" s="101"/>
      <c r="Q184" s="101"/>
      <c r="R184" s="101"/>
      <c r="S184" s="101"/>
      <c r="T184" s="101"/>
    </row>
    <row r="185" spans="1:20" x14ac:dyDescent="0.25">
      <c r="A185" s="101"/>
      <c r="B185" s="113" t="s">
        <v>248</v>
      </c>
      <c r="C185" s="515"/>
      <c r="D185" s="513"/>
      <c r="E185" s="513"/>
      <c r="F185" s="513"/>
      <c r="G185" s="513"/>
      <c r="H185" s="513"/>
      <c r="I185" s="513"/>
      <c r="J185" s="513"/>
      <c r="K185" s="513"/>
      <c r="L185" s="513"/>
      <c r="M185" s="536"/>
      <c r="N185" s="529"/>
      <c r="O185" s="530">
        <f t="shared" si="24"/>
        <v>0</v>
      </c>
      <c r="P185" s="101"/>
      <c r="Q185" s="101"/>
      <c r="R185" s="101"/>
      <c r="S185" s="101"/>
      <c r="T185" s="101"/>
    </row>
    <row r="186" spans="1:20" x14ac:dyDescent="0.25">
      <c r="A186" s="101"/>
      <c r="B186" s="112"/>
      <c r="C186" s="509"/>
      <c r="D186" s="513"/>
      <c r="E186" s="513"/>
      <c r="F186" s="513"/>
      <c r="G186" s="513"/>
      <c r="H186" s="513"/>
      <c r="I186" s="513"/>
      <c r="J186" s="513"/>
      <c r="K186" s="513"/>
      <c r="L186" s="513"/>
      <c r="M186" s="513"/>
      <c r="N186" s="529"/>
      <c r="O186" s="530">
        <f t="shared" si="24"/>
        <v>0</v>
      </c>
      <c r="P186" s="101"/>
      <c r="Q186" s="101"/>
      <c r="R186" s="101"/>
      <c r="S186" s="101"/>
      <c r="T186" s="101"/>
    </row>
    <row r="187" spans="1:20" x14ac:dyDescent="0.25">
      <c r="A187" s="101"/>
      <c r="B187" s="112" t="s">
        <v>249</v>
      </c>
      <c r="C187" s="509"/>
      <c r="D187" s="513"/>
      <c r="E187" s="513"/>
      <c r="F187" s="513"/>
      <c r="G187" s="513"/>
      <c r="H187" s="513"/>
      <c r="I187" s="513"/>
      <c r="J187" s="513"/>
      <c r="K187" s="513"/>
      <c r="L187" s="513"/>
      <c r="M187" s="513"/>
      <c r="N187" s="529"/>
      <c r="O187" s="530">
        <f t="shared" si="24"/>
        <v>0</v>
      </c>
      <c r="P187" s="101"/>
      <c r="Q187" s="101"/>
      <c r="R187" s="101"/>
      <c r="S187" s="101"/>
      <c r="T187" s="101"/>
    </row>
    <row r="188" spans="1:20" x14ac:dyDescent="0.25">
      <c r="A188" s="101"/>
      <c r="B188" s="112" t="s">
        <v>201</v>
      </c>
      <c r="C188" s="509"/>
      <c r="D188" s="513"/>
      <c r="E188" s="513"/>
      <c r="F188" s="513"/>
      <c r="G188" s="513"/>
      <c r="H188" s="513"/>
      <c r="I188" s="513"/>
      <c r="J188" s="513"/>
      <c r="K188" s="513"/>
      <c r="L188" s="513"/>
      <c r="M188" s="513"/>
      <c r="N188" s="529"/>
      <c r="O188" s="530">
        <f t="shared" si="24"/>
        <v>0</v>
      </c>
      <c r="P188" s="101"/>
      <c r="Q188" s="101"/>
      <c r="R188" s="101"/>
      <c r="S188" s="101"/>
      <c r="T188" s="101"/>
    </row>
    <row r="189" spans="1:20" x14ac:dyDescent="0.25">
      <c r="A189" s="101"/>
      <c r="B189" s="113" t="s">
        <v>238</v>
      </c>
      <c r="C189" s="509"/>
      <c r="D189" s="513"/>
      <c r="E189" s="516"/>
      <c r="F189" s="516"/>
      <c r="G189" s="516"/>
      <c r="H189" s="516"/>
      <c r="I189" s="516"/>
      <c r="J189" s="516"/>
      <c r="K189" s="516"/>
      <c r="L189" s="516"/>
      <c r="M189" s="513"/>
      <c r="N189" s="529"/>
      <c r="O189" s="530">
        <f t="shared" si="24"/>
        <v>0</v>
      </c>
      <c r="P189" s="101"/>
      <c r="Q189" s="101"/>
      <c r="R189" s="101"/>
      <c r="S189" s="101"/>
      <c r="T189" s="101"/>
    </row>
    <row r="190" spans="1:20" ht="15.75" thickBot="1" x14ac:dyDescent="0.3">
      <c r="A190" s="101"/>
      <c r="B190" s="113" t="s">
        <v>203</v>
      </c>
      <c r="C190" s="515"/>
      <c r="D190" s="513"/>
      <c r="E190" s="513"/>
      <c r="F190" s="513"/>
      <c r="G190" s="516"/>
      <c r="H190" s="516"/>
      <c r="I190" s="516"/>
      <c r="J190" s="516"/>
      <c r="K190" s="516"/>
      <c r="L190" s="516"/>
      <c r="M190" s="516"/>
      <c r="N190" s="536"/>
      <c r="O190" s="537">
        <f t="shared" si="24"/>
        <v>0</v>
      </c>
      <c r="P190" s="101"/>
      <c r="Q190" s="101"/>
      <c r="R190" s="101"/>
      <c r="S190" s="101"/>
      <c r="T190" s="101"/>
    </row>
    <row r="191" spans="1:20" ht="15.75" thickBot="1" x14ac:dyDescent="0.3">
      <c r="A191" s="101"/>
      <c r="B191" s="114" t="s">
        <v>177</v>
      </c>
      <c r="C191" s="518">
        <f>SUM(C179:C190)</f>
        <v>0</v>
      </c>
      <c r="D191" s="519">
        <f t="shared" ref="D191:L191" si="25">SUM(D179:D190)</f>
        <v>0</v>
      </c>
      <c r="E191" s="519">
        <f t="shared" si="25"/>
        <v>0</v>
      </c>
      <c r="F191" s="519">
        <f t="shared" si="25"/>
        <v>0</v>
      </c>
      <c r="G191" s="519">
        <f t="shared" si="25"/>
        <v>0</v>
      </c>
      <c r="H191" s="519">
        <f t="shared" si="25"/>
        <v>0</v>
      </c>
      <c r="I191" s="519">
        <f t="shared" si="25"/>
        <v>0</v>
      </c>
      <c r="J191" s="519">
        <f t="shared" si="25"/>
        <v>0</v>
      </c>
      <c r="K191" s="519">
        <f t="shared" si="25"/>
        <v>0</v>
      </c>
      <c r="L191" s="519">
        <f t="shared" si="25"/>
        <v>0</v>
      </c>
      <c r="M191" s="519">
        <f>SUM(M179:M190)</f>
        <v>0</v>
      </c>
      <c r="N191" s="520">
        <f>SUM(N179:N190)</f>
        <v>0</v>
      </c>
      <c r="O191" s="521">
        <f t="shared" si="24"/>
        <v>0</v>
      </c>
      <c r="P191" s="101"/>
      <c r="Q191" s="101"/>
      <c r="R191" s="101"/>
      <c r="S191" s="101"/>
      <c r="T191" s="101"/>
    </row>
    <row r="192" spans="1:20" x14ac:dyDescent="0.25">
      <c r="A192" s="101"/>
      <c r="B192" s="111" t="s">
        <v>186</v>
      </c>
      <c r="C192" s="522" t="e">
        <f>C191*'Hodinové náklady'!C10</f>
        <v>#DIV/0!</v>
      </c>
      <c r="D192" s="522" t="e">
        <f>D191*'Hodinové náklady'!D10</f>
        <v>#DIV/0!</v>
      </c>
      <c r="E192" s="522" t="e">
        <f>E191*'Hodinové náklady'!E10</f>
        <v>#DIV/0!</v>
      </c>
      <c r="F192" s="522" t="e">
        <f>F191*'Hodinové náklady'!F10</f>
        <v>#DIV/0!</v>
      </c>
      <c r="G192" s="522" t="e">
        <f>G191*'Hodinové náklady'!G10</f>
        <v>#DIV/0!</v>
      </c>
      <c r="H192" s="522" t="e">
        <f>H191*'Hodinové náklady'!H10</f>
        <v>#DIV/0!</v>
      </c>
      <c r="I192" s="522" t="e">
        <f>I191*'Hodinové náklady'!I10</f>
        <v>#DIV/0!</v>
      </c>
      <c r="J192" s="522" t="e">
        <f>J191*'Hodinové náklady'!J10</f>
        <v>#DIV/0!</v>
      </c>
      <c r="K192" s="522" t="e">
        <f>K191*'Hodinové náklady'!K10</f>
        <v>#DIV/0!</v>
      </c>
      <c r="L192" s="522" t="e">
        <f>L191*'Hodinové náklady'!L10</f>
        <v>#DIV/0!</v>
      </c>
      <c r="M192" s="522" t="e">
        <f>M191*'Hodinové náklady'!M10</f>
        <v>#DIV/0!</v>
      </c>
      <c r="N192" s="522" t="e">
        <f>N191*'Hodinové náklady'!N10</f>
        <v>#DIV/0!</v>
      </c>
      <c r="O192" s="523" t="e">
        <f t="shared" si="24"/>
        <v>#DIV/0!</v>
      </c>
      <c r="P192" s="101"/>
      <c r="Q192" s="101"/>
      <c r="R192" s="101"/>
      <c r="S192" s="101"/>
      <c r="T192" s="101"/>
    </row>
    <row r="193" spans="1:20" ht="15.75" thickBot="1" x14ac:dyDescent="0.3">
      <c r="A193" s="101"/>
      <c r="B193" s="115" t="s">
        <v>187</v>
      </c>
      <c r="C193" s="524" t="e">
        <f>C191*'Hodinové náklady'!C13</f>
        <v>#DIV/0!</v>
      </c>
      <c r="D193" s="524" t="e">
        <f>D191*'Hodinové náklady'!D13</f>
        <v>#DIV/0!</v>
      </c>
      <c r="E193" s="524" t="e">
        <f>E191*'Hodinové náklady'!E13</f>
        <v>#DIV/0!</v>
      </c>
      <c r="F193" s="524" t="e">
        <f>F191*'Hodinové náklady'!F13</f>
        <v>#DIV/0!</v>
      </c>
      <c r="G193" s="524" t="e">
        <f>G191*'Hodinové náklady'!G13</f>
        <v>#DIV/0!</v>
      </c>
      <c r="H193" s="524" t="e">
        <f>H191*'Hodinové náklady'!H13</f>
        <v>#DIV/0!</v>
      </c>
      <c r="I193" s="524" t="e">
        <f>I191*'Hodinové náklady'!I13</f>
        <v>#DIV/0!</v>
      </c>
      <c r="J193" s="524" t="e">
        <f>J191*'Hodinové náklady'!J13</f>
        <v>#DIV/0!</v>
      </c>
      <c r="K193" s="524" t="e">
        <f>K191*'Hodinové náklady'!K13</f>
        <v>#DIV/0!</v>
      </c>
      <c r="L193" s="524" t="e">
        <f>L191*'Hodinové náklady'!L13</f>
        <v>#DIV/0!</v>
      </c>
      <c r="M193" s="524" t="e">
        <f>M191*'Hodinové náklady'!M13</f>
        <v>#DIV/0!</v>
      </c>
      <c r="N193" s="524" t="e">
        <f>N191*'Hodinové náklady'!N13</f>
        <v>#DIV/0!</v>
      </c>
      <c r="O193" s="525" t="e">
        <f t="shared" si="24"/>
        <v>#DIV/0!</v>
      </c>
      <c r="P193" s="101"/>
      <c r="Q193" s="101"/>
      <c r="R193" s="101"/>
      <c r="S193" s="101"/>
      <c r="T193" s="101"/>
    </row>
    <row r="194" spans="1:20" ht="15.75" thickBot="1" x14ac:dyDescent="0.3">
      <c r="A194" s="101"/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1"/>
      <c r="Q194" s="101"/>
      <c r="R194" s="101"/>
      <c r="S194" s="101"/>
      <c r="T194" s="101"/>
    </row>
    <row r="195" spans="1:20" ht="39" thickBot="1" x14ac:dyDescent="0.3">
      <c r="A195" s="101"/>
      <c r="B195" s="442" t="s">
        <v>250</v>
      </c>
      <c r="C195" s="125" t="s">
        <v>165</v>
      </c>
      <c r="D195" s="126" t="s">
        <v>166</v>
      </c>
      <c r="E195" s="126" t="s">
        <v>167</v>
      </c>
      <c r="F195" s="126" t="s">
        <v>168</v>
      </c>
      <c r="G195" s="126" t="s">
        <v>169</v>
      </c>
      <c r="H195" s="126" t="s">
        <v>170</v>
      </c>
      <c r="I195" s="126" t="s">
        <v>171</v>
      </c>
      <c r="J195" s="126" t="s">
        <v>172</v>
      </c>
      <c r="K195" s="126" t="s">
        <v>173</v>
      </c>
      <c r="L195" s="126" t="s">
        <v>174</v>
      </c>
      <c r="M195" s="127" t="s">
        <v>175</v>
      </c>
      <c r="N195" s="127" t="s">
        <v>189</v>
      </c>
      <c r="O195" s="128" t="s">
        <v>177</v>
      </c>
      <c r="P195" s="124"/>
      <c r="Q195" s="101"/>
      <c r="R195" s="101"/>
      <c r="S195" s="101"/>
      <c r="T195" s="101"/>
    </row>
    <row r="196" spans="1:20" x14ac:dyDescent="0.25">
      <c r="A196" s="101"/>
      <c r="B196" s="111" t="s">
        <v>178</v>
      </c>
      <c r="C196" s="505"/>
      <c r="D196" s="526"/>
      <c r="E196" s="526"/>
      <c r="F196" s="526"/>
      <c r="G196" s="526"/>
      <c r="H196" s="526"/>
      <c r="I196" s="526"/>
      <c r="J196" s="526"/>
      <c r="K196" s="526"/>
      <c r="L196" s="526"/>
      <c r="M196" s="527"/>
      <c r="N196" s="527"/>
      <c r="O196" s="528">
        <f t="shared" ref="O196:O207" si="26">SUM(C196:N196)</f>
        <v>0</v>
      </c>
      <c r="P196" s="101"/>
      <c r="Q196" s="101"/>
      <c r="R196" s="101"/>
      <c r="S196" s="101"/>
      <c r="T196" s="101"/>
    </row>
    <row r="197" spans="1:20" x14ac:dyDescent="0.25">
      <c r="A197" s="101"/>
      <c r="B197" s="112" t="s">
        <v>234</v>
      </c>
      <c r="C197" s="509"/>
      <c r="D197" s="513"/>
      <c r="E197" s="513"/>
      <c r="F197" s="513"/>
      <c r="G197" s="513"/>
      <c r="H197" s="513"/>
      <c r="I197" s="513"/>
      <c r="J197" s="513"/>
      <c r="K197" s="513"/>
      <c r="L197" s="513"/>
      <c r="M197" s="529"/>
      <c r="N197" s="529"/>
      <c r="O197" s="530">
        <f t="shared" si="26"/>
        <v>0</v>
      </c>
      <c r="P197" s="101"/>
      <c r="Q197" s="101"/>
      <c r="R197" s="101"/>
      <c r="S197" s="101"/>
      <c r="T197" s="101"/>
    </row>
    <row r="198" spans="1:20" x14ac:dyDescent="0.25">
      <c r="A198" s="101"/>
      <c r="B198" s="112" t="s">
        <v>235</v>
      </c>
      <c r="C198" s="509"/>
      <c r="D198" s="513"/>
      <c r="E198" s="513"/>
      <c r="F198" s="513"/>
      <c r="G198" s="513"/>
      <c r="H198" s="513"/>
      <c r="I198" s="513"/>
      <c r="J198" s="513"/>
      <c r="K198" s="513"/>
      <c r="L198" s="513"/>
      <c r="M198" s="529"/>
      <c r="N198" s="529"/>
      <c r="O198" s="530">
        <f t="shared" si="26"/>
        <v>0</v>
      </c>
      <c r="P198" s="101"/>
      <c r="Q198" s="101"/>
      <c r="R198" s="101"/>
      <c r="S198" s="101"/>
      <c r="T198" s="101"/>
    </row>
    <row r="199" spans="1:20" x14ac:dyDescent="0.25">
      <c r="A199" s="101"/>
      <c r="B199" s="112" t="s">
        <v>236</v>
      </c>
      <c r="C199" s="509"/>
      <c r="D199" s="513"/>
      <c r="E199" s="513"/>
      <c r="F199" s="513"/>
      <c r="G199" s="513"/>
      <c r="H199" s="513"/>
      <c r="I199" s="513"/>
      <c r="J199" s="513"/>
      <c r="K199" s="513"/>
      <c r="L199" s="513"/>
      <c r="M199" s="529"/>
      <c r="N199" s="529"/>
      <c r="O199" s="530">
        <f t="shared" si="26"/>
        <v>0</v>
      </c>
      <c r="P199" s="101"/>
      <c r="Q199" s="101"/>
      <c r="R199" s="101"/>
      <c r="S199" s="101"/>
      <c r="T199" s="101"/>
    </row>
    <row r="200" spans="1:20" x14ac:dyDescent="0.25">
      <c r="A200" s="101"/>
      <c r="B200" s="112" t="s">
        <v>246</v>
      </c>
      <c r="C200" s="509"/>
      <c r="D200" s="513"/>
      <c r="E200" s="513"/>
      <c r="F200" s="513"/>
      <c r="G200" s="513"/>
      <c r="H200" s="513"/>
      <c r="I200" s="513"/>
      <c r="J200" s="513"/>
      <c r="K200" s="513"/>
      <c r="L200" s="513"/>
      <c r="M200" s="529"/>
      <c r="N200" s="529"/>
      <c r="O200" s="530">
        <f t="shared" si="26"/>
        <v>0</v>
      </c>
      <c r="P200" s="101"/>
      <c r="Q200" s="101"/>
      <c r="R200" s="101"/>
      <c r="S200" s="101"/>
      <c r="T200" s="101"/>
    </row>
    <row r="201" spans="1:20" x14ac:dyDescent="0.25">
      <c r="A201" s="101"/>
      <c r="B201" s="112" t="s">
        <v>247</v>
      </c>
      <c r="C201" s="509"/>
      <c r="D201" s="513"/>
      <c r="E201" s="513"/>
      <c r="F201" s="513"/>
      <c r="G201" s="513"/>
      <c r="H201" s="513"/>
      <c r="I201" s="513"/>
      <c r="J201" s="513"/>
      <c r="K201" s="513"/>
      <c r="L201" s="513"/>
      <c r="M201" s="529"/>
      <c r="N201" s="529"/>
      <c r="O201" s="530">
        <f t="shared" si="26"/>
        <v>0</v>
      </c>
      <c r="P201" s="101"/>
      <c r="Q201" s="101"/>
      <c r="R201" s="101"/>
      <c r="S201" s="101"/>
      <c r="T201" s="101"/>
    </row>
    <row r="202" spans="1:20" x14ac:dyDescent="0.25">
      <c r="A202" s="101"/>
      <c r="B202" s="112" t="s">
        <v>201</v>
      </c>
      <c r="C202" s="509"/>
      <c r="D202" s="513"/>
      <c r="E202" s="513"/>
      <c r="F202" s="513"/>
      <c r="G202" s="513"/>
      <c r="H202" s="513"/>
      <c r="I202" s="513"/>
      <c r="J202" s="513"/>
      <c r="K202" s="513"/>
      <c r="L202" s="513"/>
      <c r="M202" s="529"/>
      <c r="N202" s="529"/>
      <c r="O202" s="530">
        <f t="shared" si="26"/>
        <v>0</v>
      </c>
      <c r="P202" s="101"/>
      <c r="Q202" s="101"/>
      <c r="R202" s="101"/>
      <c r="S202" s="101"/>
      <c r="T202" s="101"/>
    </row>
    <row r="203" spans="1:20" x14ac:dyDescent="0.25">
      <c r="A203" s="101"/>
      <c r="B203" s="112" t="s">
        <v>238</v>
      </c>
      <c r="C203" s="509"/>
      <c r="D203" s="513"/>
      <c r="E203" s="513"/>
      <c r="F203" s="513"/>
      <c r="G203" s="513"/>
      <c r="H203" s="513"/>
      <c r="I203" s="513"/>
      <c r="J203" s="513"/>
      <c r="K203" s="513"/>
      <c r="L203" s="513"/>
      <c r="M203" s="529"/>
      <c r="N203" s="529"/>
      <c r="O203" s="530">
        <f t="shared" si="26"/>
        <v>0</v>
      </c>
      <c r="P203" s="101"/>
      <c r="Q203" s="101"/>
      <c r="R203" s="101"/>
      <c r="S203" s="101"/>
      <c r="T203" s="101"/>
    </row>
    <row r="204" spans="1:20" ht="15.75" thickBot="1" x14ac:dyDescent="0.3">
      <c r="A204" s="101"/>
      <c r="B204" s="113" t="s">
        <v>203</v>
      </c>
      <c r="C204" s="509"/>
      <c r="D204" s="513"/>
      <c r="E204" s="513"/>
      <c r="F204" s="513"/>
      <c r="G204" s="513"/>
      <c r="H204" s="513"/>
      <c r="I204" s="513"/>
      <c r="J204" s="513"/>
      <c r="K204" s="513"/>
      <c r="L204" s="513"/>
      <c r="M204" s="529"/>
      <c r="N204" s="529"/>
      <c r="O204" s="530">
        <f t="shared" si="26"/>
        <v>0</v>
      </c>
      <c r="P204" s="101"/>
      <c r="Q204" s="101"/>
      <c r="R204" s="101"/>
      <c r="S204" s="101"/>
      <c r="T204" s="101"/>
    </row>
    <row r="205" spans="1:20" ht="15.75" thickBot="1" x14ac:dyDescent="0.3">
      <c r="A205" s="101"/>
      <c r="B205" s="114" t="s">
        <v>177</v>
      </c>
      <c r="C205" s="518">
        <f>SUM(C196:C204)</f>
        <v>0</v>
      </c>
      <c r="D205" s="519">
        <f t="shared" ref="D205:L205" si="27">SUM(D196:D204)</f>
        <v>0</v>
      </c>
      <c r="E205" s="519">
        <f t="shared" si="27"/>
        <v>0</v>
      </c>
      <c r="F205" s="519">
        <f t="shared" si="27"/>
        <v>0</v>
      </c>
      <c r="G205" s="519">
        <f t="shared" si="27"/>
        <v>0</v>
      </c>
      <c r="H205" s="519">
        <f t="shared" si="27"/>
        <v>0</v>
      </c>
      <c r="I205" s="519">
        <f t="shared" si="27"/>
        <v>0</v>
      </c>
      <c r="J205" s="519">
        <f t="shared" si="27"/>
        <v>0</v>
      </c>
      <c r="K205" s="519">
        <f t="shared" si="27"/>
        <v>0</v>
      </c>
      <c r="L205" s="519">
        <f t="shared" si="27"/>
        <v>0</v>
      </c>
      <c r="M205" s="519">
        <f>SUM(M196:M204)</f>
        <v>0</v>
      </c>
      <c r="N205" s="520">
        <f>SUM(N196:N204)</f>
        <v>0</v>
      </c>
      <c r="O205" s="521">
        <f t="shared" si="26"/>
        <v>0</v>
      </c>
      <c r="P205" s="101"/>
      <c r="Q205" s="101"/>
      <c r="R205" s="101"/>
      <c r="S205" s="101"/>
      <c r="T205" s="101"/>
    </row>
    <row r="206" spans="1:20" x14ac:dyDescent="0.25">
      <c r="A206" s="101"/>
      <c r="B206" s="111" t="s">
        <v>186</v>
      </c>
      <c r="C206" s="522" t="e">
        <f>C205*'Hodinové náklady'!C10</f>
        <v>#DIV/0!</v>
      </c>
      <c r="D206" s="522" t="e">
        <f>D205*'Hodinové náklady'!D10</f>
        <v>#DIV/0!</v>
      </c>
      <c r="E206" s="522" t="e">
        <f>E205*'Hodinové náklady'!E10</f>
        <v>#DIV/0!</v>
      </c>
      <c r="F206" s="522" t="e">
        <f>F205*'Hodinové náklady'!F10</f>
        <v>#DIV/0!</v>
      </c>
      <c r="G206" s="522" t="e">
        <f>G205*'Hodinové náklady'!G10</f>
        <v>#DIV/0!</v>
      </c>
      <c r="H206" s="522" t="e">
        <f>H205*'Hodinové náklady'!H10</f>
        <v>#DIV/0!</v>
      </c>
      <c r="I206" s="522" t="e">
        <f>I205*'Hodinové náklady'!I10</f>
        <v>#DIV/0!</v>
      </c>
      <c r="J206" s="522" t="e">
        <f>J205*'Hodinové náklady'!J10</f>
        <v>#DIV/0!</v>
      </c>
      <c r="K206" s="522" t="e">
        <f>K205*'Hodinové náklady'!K10</f>
        <v>#DIV/0!</v>
      </c>
      <c r="L206" s="522" t="e">
        <f>L205*'Hodinové náklady'!L10</f>
        <v>#DIV/0!</v>
      </c>
      <c r="M206" s="522" t="e">
        <f>M205*'Hodinové náklady'!M10</f>
        <v>#DIV/0!</v>
      </c>
      <c r="N206" s="522" t="e">
        <f>N205*'Hodinové náklady'!N10</f>
        <v>#DIV/0!</v>
      </c>
      <c r="O206" s="523" t="e">
        <f t="shared" si="26"/>
        <v>#DIV/0!</v>
      </c>
      <c r="P206" s="101"/>
      <c r="Q206" s="101"/>
      <c r="R206" s="101"/>
      <c r="S206" s="101"/>
      <c r="T206" s="101"/>
    </row>
    <row r="207" spans="1:20" ht="15.75" thickBot="1" x14ac:dyDescent="0.3">
      <c r="A207" s="101"/>
      <c r="B207" s="115" t="s">
        <v>187</v>
      </c>
      <c r="C207" s="524" t="e">
        <f>C205*'Hodinové náklady'!C13</f>
        <v>#DIV/0!</v>
      </c>
      <c r="D207" s="524" t="e">
        <f>D205*'Hodinové náklady'!D13</f>
        <v>#DIV/0!</v>
      </c>
      <c r="E207" s="524" t="e">
        <f>E205*'Hodinové náklady'!E13</f>
        <v>#DIV/0!</v>
      </c>
      <c r="F207" s="524" t="e">
        <f>F205*'Hodinové náklady'!F13</f>
        <v>#DIV/0!</v>
      </c>
      <c r="G207" s="524" t="e">
        <f>G205*'Hodinové náklady'!G13</f>
        <v>#DIV/0!</v>
      </c>
      <c r="H207" s="524" t="e">
        <f>H205*'Hodinové náklady'!H13</f>
        <v>#DIV/0!</v>
      </c>
      <c r="I207" s="524" t="e">
        <f>I205*'Hodinové náklady'!I13</f>
        <v>#DIV/0!</v>
      </c>
      <c r="J207" s="524" t="e">
        <f>J205*'Hodinové náklady'!J13</f>
        <v>#DIV/0!</v>
      </c>
      <c r="K207" s="524" t="e">
        <f>K205*'Hodinové náklady'!K13</f>
        <v>#DIV/0!</v>
      </c>
      <c r="L207" s="524" t="e">
        <f>L205*'Hodinové náklady'!L13</f>
        <v>#DIV/0!</v>
      </c>
      <c r="M207" s="524" t="e">
        <f>M205*'Hodinové náklady'!M13</f>
        <v>#DIV/0!</v>
      </c>
      <c r="N207" s="524" t="e">
        <f>N205*'Hodinové náklady'!N13</f>
        <v>#DIV/0!</v>
      </c>
      <c r="O207" s="525" t="e">
        <f t="shared" si="26"/>
        <v>#DIV/0!</v>
      </c>
      <c r="P207" s="101"/>
      <c r="Q207" s="101"/>
      <c r="R207" s="101"/>
      <c r="S207" s="101"/>
      <c r="T207" s="101"/>
    </row>
    <row r="208" spans="1:20" x14ac:dyDescent="0.25">
      <c r="A208" s="101"/>
      <c r="B208" s="102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1"/>
      <c r="Q208" s="101"/>
      <c r="R208" s="101"/>
      <c r="S208" s="101"/>
      <c r="T208" s="101"/>
    </row>
    <row r="209" spans="1:20" x14ac:dyDescent="0.25">
      <c r="A209" s="101"/>
      <c r="B209" s="102"/>
      <c r="C209" s="103"/>
      <c r="D209" s="103"/>
      <c r="E209" s="103"/>
      <c r="F209" s="103"/>
      <c r="G209" s="103"/>
      <c r="H209" s="118"/>
      <c r="I209" s="103"/>
      <c r="J209" s="103"/>
      <c r="K209" s="103"/>
      <c r="L209" s="103"/>
      <c r="M209" s="103"/>
      <c r="N209" s="103"/>
      <c r="O209" s="103"/>
      <c r="P209" s="101"/>
      <c r="Q209" s="101"/>
      <c r="R209" s="101"/>
      <c r="S209" s="101"/>
      <c r="T209" s="101"/>
    </row>
    <row r="210" spans="1:20" ht="15.75" x14ac:dyDescent="0.25">
      <c r="A210" s="101"/>
      <c r="B210" s="119" t="s">
        <v>524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1"/>
      <c r="Q210" s="101"/>
      <c r="R210" s="101"/>
      <c r="S210" s="101"/>
      <c r="T210" s="101"/>
    </row>
    <row r="211" spans="1:20" ht="15.75" thickBot="1" x14ac:dyDescent="0.3">
      <c r="A211" s="101"/>
      <c r="B211" s="102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1"/>
      <c r="Q211" s="101"/>
      <c r="R211" s="101"/>
      <c r="S211" s="101"/>
      <c r="T211" s="101"/>
    </row>
    <row r="212" spans="1:20" ht="39" thickBot="1" x14ac:dyDescent="0.3">
      <c r="A212" s="101"/>
      <c r="B212" s="443" t="s">
        <v>251</v>
      </c>
      <c r="C212" s="129" t="s">
        <v>165</v>
      </c>
      <c r="D212" s="126" t="s">
        <v>166</v>
      </c>
      <c r="E212" s="126" t="s">
        <v>167</v>
      </c>
      <c r="F212" s="126" t="s">
        <v>168</v>
      </c>
      <c r="G212" s="126" t="s">
        <v>169</v>
      </c>
      <c r="H212" s="126" t="s">
        <v>170</v>
      </c>
      <c r="I212" s="126" t="s">
        <v>171</v>
      </c>
      <c r="J212" s="126" t="s">
        <v>172</v>
      </c>
      <c r="K212" s="126" t="s">
        <v>173</v>
      </c>
      <c r="L212" s="126" t="s">
        <v>174</v>
      </c>
      <c r="M212" s="127" t="s">
        <v>175</v>
      </c>
      <c r="N212" s="127" t="s">
        <v>189</v>
      </c>
      <c r="O212" s="128" t="s">
        <v>177</v>
      </c>
      <c r="P212" s="101"/>
      <c r="Q212" s="101"/>
      <c r="R212" s="101"/>
      <c r="S212" s="101"/>
      <c r="T212" s="101"/>
    </row>
    <row r="213" spans="1:20" x14ac:dyDescent="0.25">
      <c r="A213" s="101"/>
      <c r="B213" s="120" t="s">
        <v>178</v>
      </c>
      <c r="C213" s="505"/>
      <c r="D213" s="526"/>
      <c r="E213" s="526"/>
      <c r="F213" s="526"/>
      <c r="G213" s="526"/>
      <c r="H213" s="526"/>
      <c r="I213" s="526"/>
      <c r="J213" s="526"/>
      <c r="K213" s="526"/>
      <c r="L213" s="526"/>
      <c r="M213" s="527"/>
      <c r="N213" s="527"/>
      <c r="O213" s="528">
        <f t="shared" ref="O213:O225" si="28">SUM(C213:N213)</f>
        <v>0</v>
      </c>
      <c r="P213" s="101"/>
      <c r="Q213" s="101"/>
      <c r="R213" s="101"/>
      <c r="S213" s="101"/>
      <c r="T213" s="101"/>
    </row>
    <row r="214" spans="1:20" ht="25.5" x14ac:dyDescent="0.25">
      <c r="A214" s="101"/>
      <c r="B214" s="112" t="s">
        <v>252</v>
      </c>
      <c r="C214" s="509"/>
      <c r="D214" s="513"/>
      <c r="E214" s="513"/>
      <c r="F214" s="513"/>
      <c r="G214" s="513"/>
      <c r="H214" s="513"/>
      <c r="I214" s="513"/>
      <c r="J214" s="513"/>
      <c r="K214" s="513"/>
      <c r="L214" s="513"/>
      <c r="M214" s="529"/>
      <c r="N214" s="529"/>
      <c r="O214" s="530">
        <f t="shared" si="28"/>
        <v>0</v>
      </c>
      <c r="P214" s="101"/>
      <c r="Q214" s="101"/>
      <c r="R214" s="101"/>
      <c r="S214" s="101"/>
      <c r="T214" s="101"/>
    </row>
    <row r="215" spans="1:20" ht="25.5" x14ac:dyDescent="0.25">
      <c r="A215" s="101"/>
      <c r="B215" s="112" t="s">
        <v>253</v>
      </c>
      <c r="C215" s="509"/>
      <c r="D215" s="513"/>
      <c r="E215" s="513"/>
      <c r="F215" s="513"/>
      <c r="G215" s="513"/>
      <c r="H215" s="513"/>
      <c r="I215" s="513"/>
      <c r="J215" s="513"/>
      <c r="K215" s="513"/>
      <c r="L215" s="513"/>
      <c r="M215" s="529"/>
      <c r="N215" s="529"/>
      <c r="O215" s="530">
        <f t="shared" si="28"/>
        <v>0</v>
      </c>
      <c r="P215" s="101"/>
      <c r="Q215" s="101"/>
      <c r="R215" s="101"/>
      <c r="S215" s="101"/>
      <c r="T215" s="101"/>
    </row>
    <row r="216" spans="1:20" ht="25.5" x14ac:dyDescent="0.25">
      <c r="A216" s="101"/>
      <c r="B216" s="112" t="s">
        <v>254</v>
      </c>
      <c r="C216" s="509"/>
      <c r="D216" s="513"/>
      <c r="E216" s="513"/>
      <c r="F216" s="513"/>
      <c r="G216" s="513"/>
      <c r="H216" s="513"/>
      <c r="I216" s="513"/>
      <c r="J216" s="513"/>
      <c r="K216" s="513"/>
      <c r="L216" s="513"/>
      <c r="M216" s="529"/>
      <c r="N216" s="529"/>
      <c r="O216" s="530">
        <f t="shared" si="28"/>
        <v>0</v>
      </c>
      <c r="P216" s="101"/>
      <c r="Q216" s="101"/>
      <c r="R216" s="101"/>
      <c r="S216" s="101"/>
      <c r="T216" s="101"/>
    </row>
    <row r="217" spans="1:20" x14ac:dyDescent="0.25">
      <c r="A217" s="101"/>
      <c r="B217" s="112" t="s">
        <v>255</v>
      </c>
      <c r="C217" s="509"/>
      <c r="D217" s="513"/>
      <c r="E217" s="513"/>
      <c r="F217" s="513"/>
      <c r="G217" s="513"/>
      <c r="H217" s="513"/>
      <c r="I217" s="513"/>
      <c r="J217" s="513"/>
      <c r="K217" s="513"/>
      <c r="L217" s="513"/>
      <c r="M217" s="529"/>
      <c r="N217" s="529"/>
      <c r="O217" s="530">
        <f t="shared" si="28"/>
        <v>0</v>
      </c>
      <c r="P217" s="101"/>
      <c r="Q217" s="101"/>
      <c r="R217" s="101"/>
      <c r="S217" s="101"/>
      <c r="T217" s="101"/>
    </row>
    <row r="218" spans="1:20" x14ac:dyDescent="0.25">
      <c r="A218" s="101"/>
      <c r="B218" s="112" t="s">
        <v>256</v>
      </c>
      <c r="C218" s="509"/>
      <c r="D218" s="513"/>
      <c r="E218" s="513"/>
      <c r="F218" s="513"/>
      <c r="G218" s="513"/>
      <c r="H218" s="513"/>
      <c r="I218" s="513"/>
      <c r="J218" s="513"/>
      <c r="K218" s="513"/>
      <c r="L218" s="513"/>
      <c r="M218" s="529"/>
      <c r="N218" s="529"/>
      <c r="O218" s="530">
        <f t="shared" si="28"/>
        <v>0</v>
      </c>
      <c r="P218" s="101"/>
      <c r="Q218" s="101"/>
      <c r="R218" s="101"/>
      <c r="S218" s="101"/>
      <c r="T218" s="101"/>
    </row>
    <row r="219" spans="1:20" ht="25.5" x14ac:dyDescent="0.25">
      <c r="A219" s="101"/>
      <c r="B219" s="112" t="s">
        <v>257</v>
      </c>
      <c r="C219" s="509"/>
      <c r="D219" s="513"/>
      <c r="E219" s="513"/>
      <c r="F219" s="513"/>
      <c r="G219" s="513"/>
      <c r="H219" s="513"/>
      <c r="I219" s="513"/>
      <c r="J219" s="513"/>
      <c r="K219" s="513"/>
      <c r="L219" s="513"/>
      <c r="M219" s="529"/>
      <c r="N219" s="529"/>
      <c r="O219" s="530">
        <f t="shared" si="28"/>
        <v>0</v>
      </c>
      <c r="P219" s="101"/>
      <c r="Q219" s="101"/>
      <c r="R219" s="101"/>
      <c r="S219" s="101"/>
      <c r="T219" s="101"/>
    </row>
    <row r="220" spans="1:20" x14ac:dyDescent="0.25">
      <c r="A220" s="101"/>
      <c r="B220" s="112" t="s">
        <v>258</v>
      </c>
      <c r="C220" s="509"/>
      <c r="D220" s="513"/>
      <c r="E220" s="513"/>
      <c r="F220" s="513"/>
      <c r="G220" s="513"/>
      <c r="H220" s="513"/>
      <c r="I220" s="513"/>
      <c r="J220" s="513"/>
      <c r="K220" s="513"/>
      <c r="L220" s="513"/>
      <c r="M220" s="529"/>
      <c r="N220" s="529"/>
      <c r="O220" s="530">
        <f t="shared" si="28"/>
        <v>0</v>
      </c>
      <c r="P220" s="101"/>
      <c r="Q220" s="101"/>
      <c r="R220" s="101"/>
      <c r="S220" s="101"/>
      <c r="T220" s="101"/>
    </row>
    <row r="221" spans="1:20" x14ac:dyDescent="0.25">
      <c r="A221" s="101"/>
      <c r="B221" s="112" t="s">
        <v>259</v>
      </c>
      <c r="C221" s="509"/>
      <c r="D221" s="513"/>
      <c r="E221" s="513"/>
      <c r="F221" s="513"/>
      <c r="G221" s="513"/>
      <c r="H221" s="513"/>
      <c r="I221" s="513"/>
      <c r="J221" s="513"/>
      <c r="K221" s="513"/>
      <c r="L221" s="513"/>
      <c r="M221" s="529"/>
      <c r="N221" s="529"/>
      <c r="O221" s="530">
        <f t="shared" si="28"/>
        <v>0</v>
      </c>
      <c r="P221" s="101"/>
      <c r="Q221" s="101"/>
      <c r="R221" s="101"/>
      <c r="S221" s="101"/>
      <c r="T221" s="101"/>
    </row>
    <row r="222" spans="1:20" ht="25.5" x14ac:dyDescent="0.25">
      <c r="A222" s="101"/>
      <c r="B222" s="112" t="s">
        <v>260</v>
      </c>
      <c r="C222" s="509"/>
      <c r="D222" s="513"/>
      <c r="E222" s="513"/>
      <c r="F222" s="513"/>
      <c r="G222" s="513"/>
      <c r="H222" s="513"/>
      <c r="I222" s="513"/>
      <c r="J222" s="513"/>
      <c r="K222" s="513"/>
      <c r="L222" s="513"/>
      <c r="M222" s="529"/>
      <c r="N222" s="529"/>
      <c r="O222" s="530">
        <f t="shared" si="28"/>
        <v>0</v>
      </c>
      <c r="P222" s="101"/>
      <c r="Q222" s="101"/>
      <c r="R222" s="101"/>
      <c r="S222" s="101"/>
      <c r="T222" s="101"/>
    </row>
    <row r="223" spans="1:20" x14ac:dyDescent="0.25">
      <c r="A223" s="101"/>
      <c r="B223" s="112" t="s">
        <v>261</v>
      </c>
      <c r="C223" s="509"/>
      <c r="D223" s="513"/>
      <c r="E223" s="513"/>
      <c r="F223" s="513"/>
      <c r="G223" s="513"/>
      <c r="H223" s="513"/>
      <c r="I223" s="513"/>
      <c r="J223" s="513"/>
      <c r="K223" s="513"/>
      <c r="L223" s="513"/>
      <c r="M223" s="529"/>
      <c r="N223" s="529"/>
      <c r="O223" s="530">
        <f t="shared" si="28"/>
        <v>0</v>
      </c>
      <c r="P223" s="101"/>
      <c r="Q223" s="101"/>
      <c r="R223" s="101"/>
      <c r="S223" s="101"/>
      <c r="T223" s="101"/>
    </row>
    <row r="224" spans="1:20" ht="15.75" thickBot="1" x14ac:dyDescent="0.3">
      <c r="A224" s="101"/>
      <c r="B224" s="113" t="s">
        <v>203</v>
      </c>
      <c r="C224" s="509"/>
      <c r="D224" s="513"/>
      <c r="E224" s="513"/>
      <c r="F224" s="513"/>
      <c r="G224" s="513"/>
      <c r="H224" s="513"/>
      <c r="I224" s="513"/>
      <c r="J224" s="513"/>
      <c r="K224" s="513"/>
      <c r="L224" s="513"/>
      <c r="M224" s="529"/>
      <c r="N224" s="529"/>
      <c r="O224" s="530">
        <f t="shared" si="28"/>
        <v>0</v>
      </c>
      <c r="P224" s="101"/>
      <c r="Q224" s="101"/>
      <c r="R224" s="101"/>
      <c r="S224" s="101"/>
      <c r="T224" s="101"/>
    </row>
    <row r="225" spans="1:20" ht="15.75" thickBot="1" x14ac:dyDescent="0.3">
      <c r="A225" s="101"/>
      <c r="B225" s="114" t="s">
        <v>262</v>
      </c>
      <c r="C225" s="518">
        <f t="shared" ref="C225:L225" si="29">SUM(C213:C224)</f>
        <v>0</v>
      </c>
      <c r="D225" s="519">
        <f t="shared" si="29"/>
        <v>0</v>
      </c>
      <c r="E225" s="519">
        <f t="shared" si="29"/>
        <v>0</v>
      </c>
      <c r="F225" s="519">
        <f t="shared" si="29"/>
        <v>0</v>
      </c>
      <c r="G225" s="519">
        <f t="shared" si="29"/>
        <v>0</v>
      </c>
      <c r="H225" s="519">
        <f t="shared" si="29"/>
        <v>0</v>
      </c>
      <c r="I225" s="519">
        <f t="shared" si="29"/>
        <v>0</v>
      </c>
      <c r="J225" s="519">
        <f t="shared" si="29"/>
        <v>0</v>
      </c>
      <c r="K225" s="519">
        <f t="shared" si="29"/>
        <v>0</v>
      </c>
      <c r="L225" s="519">
        <f t="shared" si="29"/>
        <v>0</v>
      </c>
      <c r="M225" s="519">
        <f>SUM(M213:M224)</f>
        <v>0</v>
      </c>
      <c r="N225" s="520">
        <f>SUM(N213:N224)</f>
        <v>0</v>
      </c>
      <c r="O225" s="521">
        <f t="shared" si="28"/>
        <v>0</v>
      </c>
      <c r="P225" s="101"/>
      <c r="Q225" s="101"/>
      <c r="R225" s="101"/>
      <c r="S225" s="101"/>
      <c r="T225" s="101"/>
    </row>
    <row r="226" spans="1:20" x14ac:dyDescent="0.25">
      <c r="A226" s="101"/>
      <c r="B226" s="111" t="s">
        <v>186</v>
      </c>
      <c r="C226" s="522" t="e">
        <f>C225/60*'Hodinové náklady'!C10</f>
        <v>#DIV/0!</v>
      </c>
      <c r="D226" s="522" t="e">
        <f>D225/60*'Hodinové náklady'!D10</f>
        <v>#DIV/0!</v>
      </c>
      <c r="E226" s="522" t="e">
        <f>E225/60*'Hodinové náklady'!E10</f>
        <v>#DIV/0!</v>
      </c>
      <c r="F226" s="522" t="e">
        <f>F225/60*'Hodinové náklady'!F10</f>
        <v>#DIV/0!</v>
      </c>
      <c r="G226" s="522" t="e">
        <f>G225/60*'Hodinové náklady'!G10</f>
        <v>#DIV/0!</v>
      </c>
      <c r="H226" s="522" t="e">
        <f>H225/60*'Hodinové náklady'!H10</f>
        <v>#DIV/0!</v>
      </c>
      <c r="I226" s="522" t="e">
        <f>I225/60*'Hodinové náklady'!I10</f>
        <v>#DIV/0!</v>
      </c>
      <c r="J226" s="522" t="e">
        <f>J225/60*'Hodinové náklady'!J10</f>
        <v>#DIV/0!</v>
      </c>
      <c r="K226" s="522" t="e">
        <f>K225/60*'Hodinové náklady'!K10</f>
        <v>#DIV/0!</v>
      </c>
      <c r="L226" s="522" t="e">
        <f>L225/60*'Hodinové náklady'!L10</f>
        <v>#DIV/0!</v>
      </c>
      <c r="M226" s="522" t="e">
        <f>M225/60*'Hodinové náklady'!M10</f>
        <v>#DIV/0!</v>
      </c>
      <c r="N226" s="522" t="e">
        <f>N225/60*'Hodinové náklady'!N10</f>
        <v>#DIV/0!</v>
      </c>
      <c r="O226" s="523" t="e">
        <f>SUM(C226:N226)</f>
        <v>#DIV/0!</v>
      </c>
      <c r="P226" s="101"/>
      <c r="Q226" s="101"/>
      <c r="R226" s="101"/>
      <c r="S226" s="101"/>
      <c r="T226" s="101"/>
    </row>
    <row r="227" spans="1:20" ht="15.75" thickBot="1" x14ac:dyDescent="0.3">
      <c r="A227" s="101"/>
      <c r="B227" s="115" t="s">
        <v>187</v>
      </c>
      <c r="C227" s="524" t="e">
        <f>C225/60*'Hodinové náklady'!C13</f>
        <v>#DIV/0!</v>
      </c>
      <c r="D227" s="524" t="e">
        <f>D225/60*'Hodinové náklady'!D13</f>
        <v>#DIV/0!</v>
      </c>
      <c r="E227" s="524" t="e">
        <f>E225/60*'Hodinové náklady'!E13</f>
        <v>#DIV/0!</v>
      </c>
      <c r="F227" s="524" t="e">
        <f>F225/60*'Hodinové náklady'!F13</f>
        <v>#DIV/0!</v>
      </c>
      <c r="G227" s="524" t="e">
        <f>G225/60*'Hodinové náklady'!G13</f>
        <v>#DIV/0!</v>
      </c>
      <c r="H227" s="524" t="e">
        <f>H225/60*'Hodinové náklady'!H13</f>
        <v>#DIV/0!</v>
      </c>
      <c r="I227" s="524" t="e">
        <f>I225/60*'Hodinové náklady'!I13</f>
        <v>#DIV/0!</v>
      </c>
      <c r="J227" s="524" t="e">
        <f>J225/60*'Hodinové náklady'!J13</f>
        <v>#DIV/0!</v>
      </c>
      <c r="K227" s="524" t="e">
        <f>K225/60*'Hodinové náklady'!K13</f>
        <v>#DIV/0!</v>
      </c>
      <c r="L227" s="524" t="e">
        <f>L225/60*'Hodinové náklady'!L13</f>
        <v>#DIV/0!</v>
      </c>
      <c r="M227" s="524" t="e">
        <f>M225/60*'Hodinové náklady'!M13</f>
        <v>#DIV/0!</v>
      </c>
      <c r="N227" s="524" t="e">
        <f>N225/60*'Hodinové náklady'!N13</f>
        <v>#DIV/0!</v>
      </c>
      <c r="O227" s="525" t="e">
        <f>SUM(C227:N227)</f>
        <v>#DIV/0!</v>
      </c>
      <c r="P227" s="101"/>
      <c r="Q227" s="101"/>
      <c r="R227" s="101"/>
      <c r="S227" s="101"/>
      <c r="T227" s="101"/>
    </row>
    <row r="228" spans="1:20" ht="15.75" thickBot="1" x14ac:dyDescent="0.3">
      <c r="A228" s="101"/>
      <c r="B228" s="102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1"/>
      <c r="Q228" s="101"/>
      <c r="R228" s="101"/>
      <c r="S228" s="101"/>
      <c r="T228" s="101"/>
    </row>
    <row r="229" spans="1:20" ht="39" thickBot="1" x14ac:dyDescent="0.3">
      <c r="A229" s="101"/>
      <c r="B229" s="443" t="s">
        <v>263</v>
      </c>
      <c r="C229" s="129" t="s">
        <v>165</v>
      </c>
      <c r="D229" s="126" t="s">
        <v>166</v>
      </c>
      <c r="E229" s="126" t="s">
        <v>167</v>
      </c>
      <c r="F229" s="126" t="s">
        <v>168</v>
      </c>
      <c r="G229" s="126" t="s">
        <v>169</v>
      </c>
      <c r="H229" s="126" t="s">
        <v>170</v>
      </c>
      <c r="I229" s="126" t="s">
        <v>171</v>
      </c>
      <c r="J229" s="126" t="s">
        <v>172</v>
      </c>
      <c r="K229" s="126" t="s">
        <v>173</v>
      </c>
      <c r="L229" s="126" t="s">
        <v>174</v>
      </c>
      <c r="M229" s="127" t="s">
        <v>175</v>
      </c>
      <c r="N229" s="127" t="s">
        <v>189</v>
      </c>
      <c r="O229" s="128" t="s">
        <v>177</v>
      </c>
      <c r="P229" s="101"/>
      <c r="Q229" s="101"/>
      <c r="R229" s="101"/>
      <c r="S229" s="101"/>
      <c r="T229" s="101"/>
    </row>
    <row r="230" spans="1:20" x14ac:dyDescent="0.25">
      <c r="A230" s="101"/>
      <c r="B230" s="120" t="s">
        <v>178</v>
      </c>
      <c r="C230" s="505"/>
      <c r="D230" s="526"/>
      <c r="E230" s="526"/>
      <c r="F230" s="526"/>
      <c r="G230" s="526"/>
      <c r="H230" s="526"/>
      <c r="I230" s="526"/>
      <c r="J230" s="526"/>
      <c r="K230" s="526"/>
      <c r="L230" s="526"/>
      <c r="M230" s="527"/>
      <c r="N230" s="527"/>
      <c r="O230" s="528">
        <f t="shared" ref="O230:O239" si="30">SUM(C230:N230)</f>
        <v>0</v>
      </c>
      <c r="P230" s="101"/>
      <c r="Q230" s="101"/>
      <c r="R230" s="101"/>
      <c r="S230" s="101"/>
      <c r="T230" s="101"/>
    </row>
    <row r="231" spans="1:20" ht="25.5" x14ac:dyDescent="0.25">
      <c r="A231" s="101"/>
      <c r="B231" s="112" t="s">
        <v>252</v>
      </c>
      <c r="C231" s="509"/>
      <c r="D231" s="513"/>
      <c r="E231" s="513"/>
      <c r="F231" s="513"/>
      <c r="G231" s="513"/>
      <c r="H231" s="513"/>
      <c r="I231" s="513"/>
      <c r="J231" s="513"/>
      <c r="K231" s="513"/>
      <c r="L231" s="513"/>
      <c r="M231" s="529"/>
      <c r="N231" s="529"/>
      <c r="O231" s="530">
        <f t="shared" si="30"/>
        <v>0</v>
      </c>
      <c r="P231" s="101"/>
      <c r="Q231" s="101"/>
      <c r="R231" s="101"/>
      <c r="S231" s="101"/>
      <c r="T231" s="101"/>
    </row>
    <row r="232" spans="1:20" ht="25.5" x14ac:dyDescent="0.25">
      <c r="A232" s="101"/>
      <c r="B232" s="112" t="s">
        <v>253</v>
      </c>
      <c r="C232" s="509"/>
      <c r="D232" s="513"/>
      <c r="E232" s="513"/>
      <c r="F232" s="513"/>
      <c r="G232" s="513"/>
      <c r="H232" s="513"/>
      <c r="I232" s="513"/>
      <c r="J232" s="513"/>
      <c r="K232" s="513"/>
      <c r="L232" s="513"/>
      <c r="M232" s="529"/>
      <c r="N232" s="529"/>
      <c r="O232" s="530">
        <f t="shared" si="30"/>
        <v>0</v>
      </c>
      <c r="P232" s="101"/>
      <c r="Q232" s="101"/>
      <c r="R232" s="101"/>
      <c r="S232" s="101"/>
      <c r="T232" s="101"/>
    </row>
    <row r="233" spans="1:20" x14ac:dyDescent="0.25">
      <c r="A233" s="101"/>
      <c r="B233" s="112" t="s">
        <v>264</v>
      </c>
      <c r="C233" s="509"/>
      <c r="D233" s="513"/>
      <c r="E233" s="513"/>
      <c r="F233" s="513"/>
      <c r="G233" s="513"/>
      <c r="H233" s="513"/>
      <c r="I233" s="513"/>
      <c r="J233" s="513"/>
      <c r="K233" s="513"/>
      <c r="L233" s="513"/>
      <c r="M233" s="529"/>
      <c r="N233" s="529"/>
      <c r="O233" s="530">
        <f t="shared" si="30"/>
        <v>0</v>
      </c>
      <c r="P233" s="101"/>
      <c r="Q233" s="101"/>
      <c r="R233" s="101"/>
      <c r="S233" s="101"/>
      <c r="T233" s="101"/>
    </row>
    <row r="234" spans="1:20" x14ac:dyDescent="0.25">
      <c r="A234" s="101"/>
      <c r="B234" s="112" t="s">
        <v>255</v>
      </c>
      <c r="C234" s="509"/>
      <c r="D234" s="513"/>
      <c r="E234" s="513"/>
      <c r="F234" s="513"/>
      <c r="G234" s="513"/>
      <c r="H234" s="513"/>
      <c r="I234" s="513"/>
      <c r="J234" s="513"/>
      <c r="K234" s="513"/>
      <c r="L234" s="513"/>
      <c r="M234" s="529"/>
      <c r="N234" s="529"/>
      <c r="O234" s="530">
        <f t="shared" si="30"/>
        <v>0</v>
      </c>
      <c r="P234" s="101"/>
      <c r="Q234" s="101"/>
      <c r="R234" s="101"/>
      <c r="S234" s="101"/>
      <c r="T234" s="101"/>
    </row>
    <row r="235" spans="1:20" x14ac:dyDescent="0.25">
      <c r="A235" s="101"/>
      <c r="B235" s="112" t="s">
        <v>258</v>
      </c>
      <c r="C235" s="509"/>
      <c r="D235" s="513"/>
      <c r="E235" s="513"/>
      <c r="F235" s="513"/>
      <c r="G235" s="513"/>
      <c r="H235" s="513"/>
      <c r="I235" s="513"/>
      <c r="J235" s="513"/>
      <c r="K235" s="513"/>
      <c r="L235" s="513"/>
      <c r="M235" s="529"/>
      <c r="N235" s="529"/>
      <c r="O235" s="530">
        <f t="shared" si="30"/>
        <v>0</v>
      </c>
      <c r="P235" s="101"/>
      <c r="Q235" s="101"/>
      <c r="R235" s="101"/>
      <c r="S235" s="101"/>
      <c r="T235" s="101"/>
    </row>
    <row r="236" spans="1:20" ht="15.75" thickBot="1" x14ac:dyDescent="0.3">
      <c r="A236" s="101"/>
      <c r="B236" s="113" t="s">
        <v>203</v>
      </c>
      <c r="C236" s="509"/>
      <c r="D236" s="513"/>
      <c r="E236" s="513"/>
      <c r="F236" s="513"/>
      <c r="G236" s="513"/>
      <c r="H236" s="513"/>
      <c r="I236" s="513"/>
      <c r="J236" s="513"/>
      <c r="K236" s="513"/>
      <c r="L236" s="513"/>
      <c r="M236" s="529"/>
      <c r="N236" s="529"/>
      <c r="O236" s="530">
        <f t="shared" si="30"/>
        <v>0</v>
      </c>
      <c r="P236" s="101"/>
      <c r="Q236" s="101"/>
      <c r="R236" s="101"/>
      <c r="S236" s="101"/>
      <c r="T236" s="101"/>
    </row>
    <row r="237" spans="1:20" ht="15.75" thickBot="1" x14ac:dyDescent="0.3">
      <c r="A237" s="101"/>
      <c r="B237" s="114" t="s">
        <v>262</v>
      </c>
      <c r="C237" s="518">
        <f t="shared" ref="C237:L237" si="31">SUM(C230:C236)</f>
        <v>0</v>
      </c>
      <c r="D237" s="519">
        <f t="shared" si="31"/>
        <v>0</v>
      </c>
      <c r="E237" s="519">
        <f t="shared" si="31"/>
        <v>0</v>
      </c>
      <c r="F237" s="519">
        <f t="shared" si="31"/>
        <v>0</v>
      </c>
      <c r="G237" s="519">
        <f t="shared" si="31"/>
        <v>0</v>
      </c>
      <c r="H237" s="519">
        <f t="shared" si="31"/>
        <v>0</v>
      </c>
      <c r="I237" s="519">
        <f t="shared" si="31"/>
        <v>0</v>
      </c>
      <c r="J237" s="519">
        <f t="shared" si="31"/>
        <v>0</v>
      </c>
      <c r="K237" s="519">
        <f t="shared" si="31"/>
        <v>0</v>
      </c>
      <c r="L237" s="519">
        <f t="shared" si="31"/>
        <v>0</v>
      </c>
      <c r="M237" s="519">
        <f>SUM(M230:M236)</f>
        <v>0</v>
      </c>
      <c r="N237" s="520">
        <f>SUM(N230:N236)</f>
        <v>0</v>
      </c>
      <c r="O237" s="521">
        <f t="shared" si="30"/>
        <v>0</v>
      </c>
      <c r="P237" s="101"/>
      <c r="Q237" s="101"/>
      <c r="R237" s="101"/>
      <c r="S237" s="101"/>
      <c r="T237" s="101"/>
    </row>
    <row r="238" spans="1:20" x14ac:dyDescent="0.25">
      <c r="A238" s="101"/>
      <c r="B238" s="111" t="s">
        <v>186</v>
      </c>
      <c r="C238" s="522" t="e">
        <f>C237/60*'Hodinové náklady'!C10</f>
        <v>#DIV/0!</v>
      </c>
      <c r="D238" s="522" t="e">
        <f>D237/60*'Hodinové náklady'!D10</f>
        <v>#DIV/0!</v>
      </c>
      <c r="E238" s="522" t="e">
        <f>E237/60*'Hodinové náklady'!E10</f>
        <v>#DIV/0!</v>
      </c>
      <c r="F238" s="522" t="e">
        <f>F237/60*'Hodinové náklady'!F10</f>
        <v>#DIV/0!</v>
      </c>
      <c r="G238" s="522" t="e">
        <f>G237/60*'Hodinové náklady'!G10</f>
        <v>#DIV/0!</v>
      </c>
      <c r="H238" s="522" t="e">
        <f>H237/60*'Hodinové náklady'!H10</f>
        <v>#DIV/0!</v>
      </c>
      <c r="I238" s="522" t="e">
        <f>I237/60*'Hodinové náklady'!I10</f>
        <v>#DIV/0!</v>
      </c>
      <c r="J238" s="522" t="e">
        <f>J237/60*'Hodinové náklady'!J10</f>
        <v>#DIV/0!</v>
      </c>
      <c r="K238" s="522" t="e">
        <f>K237/60*'Hodinové náklady'!K10</f>
        <v>#DIV/0!</v>
      </c>
      <c r="L238" s="522" t="e">
        <f>L237/60*'Hodinové náklady'!L10</f>
        <v>#DIV/0!</v>
      </c>
      <c r="M238" s="522" t="e">
        <f>M237/60*'Hodinové náklady'!M10</f>
        <v>#DIV/0!</v>
      </c>
      <c r="N238" s="522" t="e">
        <f>N237/60*'Hodinové náklady'!N10</f>
        <v>#DIV/0!</v>
      </c>
      <c r="O238" s="523" t="e">
        <f t="shared" si="30"/>
        <v>#DIV/0!</v>
      </c>
      <c r="P238" s="101"/>
      <c r="Q238" s="101"/>
      <c r="R238" s="101"/>
      <c r="S238" s="101"/>
      <c r="T238" s="101"/>
    </row>
    <row r="239" spans="1:20" ht="15.75" thickBot="1" x14ac:dyDescent="0.3">
      <c r="A239" s="101"/>
      <c r="B239" s="115" t="s">
        <v>187</v>
      </c>
      <c r="C239" s="524" t="e">
        <f>C237/60*'Hodinové náklady'!C13</f>
        <v>#DIV/0!</v>
      </c>
      <c r="D239" s="524" t="e">
        <f>D237/60*'Hodinové náklady'!D13</f>
        <v>#DIV/0!</v>
      </c>
      <c r="E239" s="524" t="e">
        <f>E237/60*'Hodinové náklady'!E13</f>
        <v>#DIV/0!</v>
      </c>
      <c r="F239" s="524" t="e">
        <f>F237/60*'Hodinové náklady'!F13</f>
        <v>#DIV/0!</v>
      </c>
      <c r="G239" s="524" t="e">
        <f>G237/60*'Hodinové náklady'!G13</f>
        <v>#DIV/0!</v>
      </c>
      <c r="H239" s="524" t="e">
        <f>H237/60*'Hodinové náklady'!H13</f>
        <v>#DIV/0!</v>
      </c>
      <c r="I239" s="524" t="e">
        <f>I237/60*'Hodinové náklady'!I13</f>
        <v>#DIV/0!</v>
      </c>
      <c r="J239" s="524" t="e">
        <f>J237/60*'Hodinové náklady'!J13</f>
        <v>#DIV/0!</v>
      </c>
      <c r="K239" s="524" t="e">
        <f>K237/60*'Hodinové náklady'!K13</f>
        <v>#DIV/0!</v>
      </c>
      <c r="L239" s="524" t="e">
        <f>L237/60*'Hodinové náklady'!L13</f>
        <v>#DIV/0!</v>
      </c>
      <c r="M239" s="524" t="e">
        <f>M237/60*'Hodinové náklady'!M13</f>
        <v>#DIV/0!</v>
      </c>
      <c r="N239" s="524" t="e">
        <f>N237/60*'Hodinové náklady'!N13</f>
        <v>#DIV/0!</v>
      </c>
      <c r="O239" s="525" t="e">
        <f t="shared" si="30"/>
        <v>#DIV/0!</v>
      </c>
      <c r="P239" s="101"/>
      <c r="Q239" s="101"/>
      <c r="R239" s="101"/>
      <c r="S239" s="101"/>
      <c r="T239" s="101"/>
    </row>
    <row r="240" spans="1:20" x14ac:dyDescent="0.25">
      <c r="A240" s="101"/>
      <c r="B240" s="102"/>
      <c r="C240" s="103"/>
      <c r="D240" s="103"/>
      <c r="E240" s="103"/>
      <c r="F240" s="103"/>
      <c r="G240" s="103"/>
      <c r="H240" s="118"/>
      <c r="I240" s="103"/>
      <c r="J240" s="103"/>
      <c r="K240" s="103"/>
      <c r="L240" s="103"/>
      <c r="M240" s="103"/>
      <c r="N240" s="103"/>
      <c r="O240" s="103"/>
      <c r="P240" s="101"/>
      <c r="Q240" s="101"/>
      <c r="R240" s="101"/>
      <c r="S240" s="101"/>
      <c r="T240" s="101"/>
    </row>
    <row r="241" spans="1:20" x14ac:dyDescent="0.25">
      <c r="A241" s="101"/>
      <c r="B241" s="102"/>
      <c r="C241" s="103"/>
      <c r="D241" s="103"/>
      <c r="E241" s="103"/>
      <c r="F241" s="103"/>
      <c r="G241" s="103"/>
      <c r="H241" s="118"/>
      <c r="I241" s="103"/>
      <c r="J241" s="103"/>
      <c r="K241" s="103"/>
      <c r="L241" s="103"/>
      <c r="M241" s="103"/>
      <c r="N241" s="103"/>
      <c r="O241" s="103"/>
      <c r="P241" s="101"/>
      <c r="Q241" s="101"/>
      <c r="R241" s="101"/>
      <c r="S241" s="101"/>
      <c r="T241" s="101"/>
    </row>
    <row r="242" spans="1:20" ht="15.75" x14ac:dyDescent="0.25">
      <c r="A242" s="101"/>
      <c r="B242" s="119" t="s">
        <v>265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1"/>
      <c r="Q242" s="101"/>
      <c r="R242" s="101"/>
      <c r="S242" s="101"/>
      <c r="T242" s="101"/>
    </row>
    <row r="243" spans="1:20" ht="15.75" thickBot="1" x14ac:dyDescent="0.3">
      <c r="A243" s="101"/>
      <c r="B243" s="102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1"/>
      <c r="Q243" s="101"/>
      <c r="R243" s="101"/>
      <c r="S243" s="101"/>
      <c r="T243" s="101"/>
    </row>
    <row r="244" spans="1:20" ht="39" thickBot="1" x14ac:dyDescent="0.3">
      <c r="A244" s="101"/>
      <c r="B244" s="443" t="s">
        <v>266</v>
      </c>
      <c r="C244" s="129" t="s">
        <v>165</v>
      </c>
      <c r="D244" s="126" t="s">
        <v>166</v>
      </c>
      <c r="E244" s="126" t="s">
        <v>167</v>
      </c>
      <c r="F244" s="126" t="s">
        <v>168</v>
      </c>
      <c r="G244" s="126" t="s">
        <v>169</v>
      </c>
      <c r="H244" s="126" t="s">
        <v>170</v>
      </c>
      <c r="I244" s="126" t="s">
        <v>171</v>
      </c>
      <c r="J244" s="126" t="s">
        <v>172</v>
      </c>
      <c r="K244" s="126" t="s">
        <v>173</v>
      </c>
      <c r="L244" s="126" t="s">
        <v>174</v>
      </c>
      <c r="M244" s="127" t="s">
        <v>175</v>
      </c>
      <c r="N244" s="127" t="s">
        <v>189</v>
      </c>
      <c r="O244" s="128" t="s">
        <v>177</v>
      </c>
      <c r="P244" s="124"/>
      <c r="Q244" s="101"/>
      <c r="R244" s="101"/>
      <c r="S244" s="101"/>
      <c r="T244" s="101"/>
    </row>
    <row r="245" spans="1:20" x14ac:dyDescent="0.25">
      <c r="A245" s="101"/>
      <c r="B245" s="120" t="s">
        <v>178</v>
      </c>
      <c r="C245" s="505"/>
      <c r="D245" s="526"/>
      <c r="E245" s="526"/>
      <c r="F245" s="526"/>
      <c r="G245" s="526"/>
      <c r="H245" s="526"/>
      <c r="I245" s="526"/>
      <c r="J245" s="526"/>
      <c r="K245" s="526"/>
      <c r="L245" s="526"/>
      <c r="M245" s="526"/>
      <c r="N245" s="527"/>
      <c r="O245" s="528">
        <f t="shared" ref="O245:O252" si="32">SUM(C245:N245)</f>
        <v>0</v>
      </c>
      <c r="P245" s="101"/>
      <c r="Q245" s="101"/>
      <c r="R245" s="101"/>
      <c r="S245" s="101"/>
      <c r="T245" s="101"/>
    </row>
    <row r="246" spans="1:20" ht="25.5" x14ac:dyDescent="0.25">
      <c r="A246" s="101"/>
      <c r="B246" s="112" t="s">
        <v>267</v>
      </c>
      <c r="C246" s="509"/>
      <c r="D246" s="513"/>
      <c r="E246" s="513"/>
      <c r="F246" s="513"/>
      <c r="G246" s="513"/>
      <c r="H246" s="513"/>
      <c r="I246" s="513"/>
      <c r="J246" s="513"/>
      <c r="K246" s="513"/>
      <c r="L246" s="513"/>
      <c r="M246" s="513"/>
      <c r="N246" s="529"/>
      <c r="O246" s="530">
        <f t="shared" si="32"/>
        <v>0</v>
      </c>
      <c r="P246" s="101"/>
      <c r="Q246" s="101"/>
      <c r="R246" s="101"/>
      <c r="S246" s="101"/>
      <c r="T246" s="101"/>
    </row>
    <row r="247" spans="1:20" x14ac:dyDescent="0.25">
      <c r="A247" s="101"/>
      <c r="B247" s="112" t="s">
        <v>268</v>
      </c>
      <c r="C247" s="509"/>
      <c r="D247" s="513"/>
      <c r="E247" s="513"/>
      <c r="F247" s="513"/>
      <c r="G247" s="513"/>
      <c r="H247" s="513"/>
      <c r="I247" s="513"/>
      <c r="J247" s="513"/>
      <c r="K247" s="513"/>
      <c r="L247" s="513"/>
      <c r="M247" s="513"/>
      <c r="N247" s="529"/>
      <c r="O247" s="530">
        <f t="shared" si="32"/>
        <v>0</v>
      </c>
      <c r="P247" s="101"/>
      <c r="Q247" s="101"/>
      <c r="R247" s="101"/>
      <c r="S247" s="101"/>
      <c r="T247" s="101"/>
    </row>
    <row r="248" spans="1:20" x14ac:dyDescent="0.25">
      <c r="A248" s="101"/>
      <c r="B248" s="112" t="s">
        <v>201</v>
      </c>
      <c r="C248" s="509"/>
      <c r="D248" s="513"/>
      <c r="E248" s="513"/>
      <c r="F248" s="513"/>
      <c r="G248" s="513"/>
      <c r="H248" s="513"/>
      <c r="I248" s="513"/>
      <c r="J248" s="513"/>
      <c r="K248" s="513"/>
      <c r="L248" s="513"/>
      <c r="M248" s="513"/>
      <c r="N248" s="529"/>
      <c r="O248" s="530">
        <f t="shared" si="32"/>
        <v>0</v>
      </c>
      <c r="P248" s="101"/>
      <c r="Q248" s="101"/>
      <c r="R248" s="101"/>
      <c r="S248" s="101"/>
      <c r="T248" s="101"/>
    </row>
    <row r="249" spans="1:20" ht="15.75" thickBot="1" x14ac:dyDescent="0.3">
      <c r="A249" s="101"/>
      <c r="B249" s="113" t="s">
        <v>203</v>
      </c>
      <c r="C249" s="509"/>
      <c r="D249" s="513"/>
      <c r="E249" s="513"/>
      <c r="F249" s="513"/>
      <c r="G249" s="513"/>
      <c r="H249" s="513"/>
      <c r="I249" s="513"/>
      <c r="J249" s="513"/>
      <c r="K249" s="513"/>
      <c r="L249" s="513"/>
      <c r="M249" s="513"/>
      <c r="N249" s="529"/>
      <c r="O249" s="530">
        <f t="shared" si="32"/>
        <v>0</v>
      </c>
      <c r="P249" s="101"/>
      <c r="Q249" s="101"/>
      <c r="R249" s="101"/>
      <c r="S249" s="101"/>
      <c r="T249" s="101"/>
    </row>
    <row r="250" spans="1:20" ht="15.75" thickBot="1" x14ac:dyDescent="0.3">
      <c r="A250" s="101"/>
      <c r="B250" s="114" t="s">
        <v>177</v>
      </c>
      <c r="C250" s="518">
        <f t="shared" ref="C250:L250" si="33">SUM(C245:C249)</f>
        <v>0</v>
      </c>
      <c r="D250" s="519">
        <f t="shared" si="33"/>
        <v>0</v>
      </c>
      <c r="E250" s="519">
        <f t="shared" si="33"/>
        <v>0</v>
      </c>
      <c r="F250" s="519">
        <f t="shared" si="33"/>
        <v>0</v>
      </c>
      <c r="G250" s="519">
        <f t="shared" si="33"/>
        <v>0</v>
      </c>
      <c r="H250" s="519">
        <f t="shared" si="33"/>
        <v>0</v>
      </c>
      <c r="I250" s="519">
        <f t="shared" si="33"/>
        <v>0</v>
      </c>
      <c r="J250" s="519">
        <f t="shared" si="33"/>
        <v>0</v>
      </c>
      <c r="K250" s="519">
        <f t="shared" si="33"/>
        <v>0</v>
      </c>
      <c r="L250" s="519">
        <f t="shared" si="33"/>
        <v>0</v>
      </c>
      <c r="M250" s="519">
        <f>SUM(M245:M249)</f>
        <v>0</v>
      </c>
      <c r="N250" s="520">
        <f>SUM(N245:N249)</f>
        <v>0</v>
      </c>
      <c r="O250" s="521">
        <f t="shared" si="32"/>
        <v>0</v>
      </c>
      <c r="P250" s="101"/>
      <c r="Q250" s="101"/>
      <c r="R250" s="101"/>
      <c r="S250" s="101"/>
      <c r="T250" s="101"/>
    </row>
    <row r="251" spans="1:20" x14ac:dyDescent="0.25">
      <c r="A251" s="101"/>
      <c r="B251" s="111" t="s">
        <v>186</v>
      </c>
      <c r="C251" s="522" t="e">
        <f>C250*'Hodinové náklady'!C10</f>
        <v>#DIV/0!</v>
      </c>
      <c r="D251" s="522" t="e">
        <f>D250*'Hodinové náklady'!D10</f>
        <v>#DIV/0!</v>
      </c>
      <c r="E251" s="522" t="e">
        <f>E250*'Hodinové náklady'!E10</f>
        <v>#DIV/0!</v>
      </c>
      <c r="F251" s="522" t="e">
        <f>F250*'Hodinové náklady'!F10</f>
        <v>#DIV/0!</v>
      </c>
      <c r="G251" s="522" t="e">
        <f>G250*'Hodinové náklady'!G10</f>
        <v>#DIV/0!</v>
      </c>
      <c r="H251" s="522" t="e">
        <f>H250*'Hodinové náklady'!H10</f>
        <v>#DIV/0!</v>
      </c>
      <c r="I251" s="522" t="e">
        <f>I250*'Hodinové náklady'!I10</f>
        <v>#DIV/0!</v>
      </c>
      <c r="J251" s="522" t="e">
        <f>J250*'Hodinové náklady'!J10</f>
        <v>#DIV/0!</v>
      </c>
      <c r="K251" s="522" t="e">
        <f>K250*'Hodinové náklady'!K10</f>
        <v>#DIV/0!</v>
      </c>
      <c r="L251" s="522" t="e">
        <f>L250*'Hodinové náklady'!L10</f>
        <v>#DIV/0!</v>
      </c>
      <c r="M251" s="522" t="e">
        <f>M250*'Hodinové náklady'!M10</f>
        <v>#DIV/0!</v>
      </c>
      <c r="N251" s="538" t="e">
        <f>N250*'Hodinové náklady'!N10</f>
        <v>#DIV/0!</v>
      </c>
      <c r="O251" s="523" t="e">
        <f t="shared" si="32"/>
        <v>#DIV/0!</v>
      </c>
      <c r="P251" s="101"/>
      <c r="Q251" s="101"/>
      <c r="R251" s="101"/>
      <c r="S251" s="101"/>
      <c r="T251" s="101"/>
    </row>
    <row r="252" spans="1:20" ht="15.75" thickBot="1" x14ac:dyDescent="0.3">
      <c r="A252" s="101"/>
      <c r="B252" s="115" t="s">
        <v>187</v>
      </c>
      <c r="C252" s="524" t="e">
        <f>C250*'Hodinové náklady'!C13</f>
        <v>#DIV/0!</v>
      </c>
      <c r="D252" s="524" t="e">
        <f>D250*'Hodinové náklady'!D13</f>
        <v>#DIV/0!</v>
      </c>
      <c r="E252" s="524" t="e">
        <f>E250*'Hodinové náklady'!E13</f>
        <v>#DIV/0!</v>
      </c>
      <c r="F252" s="524" t="e">
        <f>F250*'Hodinové náklady'!F13</f>
        <v>#DIV/0!</v>
      </c>
      <c r="G252" s="524" t="e">
        <f>G250*'Hodinové náklady'!G13</f>
        <v>#DIV/0!</v>
      </c>
      <c r="H252" s="524" t="e">
        <f>H250*'Hodinové náklady'!H13</f>
        <v>#DIV/0!</v>
      </c>
      <c r="I252" s="524" t="e">
        <f>I250*'Hodinové náklady'!I13</f>
        <v>#DIV/0!</v>
      </c>
      <c r="J252" s="524" t="e">
        <f>J250*'Hodinové náklady'!J13</f>
        <v>#DIV/0!</v>
      </c>
      <c r="K252" s="524" t="e">
        <f>K250*'Hodinové náklady'!K13</f>
        <v>#DIV/0!</v>
      </c>
      <c r="L252" s="524" t="e">
        <f>L250*'Hodinové náklady'!L13</f>
        <v>#DIV/0!</v>
      </c>
      <c r="M252" s="524" t="e">
        <f>M250*'Hodinové náklady'!M13</f>
        <v>#DIV/0!</v>
      </c>
      <c r="N252" s="539" t="e">
        <f>N250*'Hodinové náklady'!N13</f>
        <v>#DIV/0!</v>
      </c>
      <c r="O252" s="525" t="e">
        <f t="shared" si="32"/>
        <v>#DIV/0!</v>
      </c>
      <c r="P252" s="101"/>
      <c r="Q252" s="101"/>
      <c r="R252" s="101"/>
      <c r="S252" s="101"/>
      <c r="T252" s="101"/>
    </row>
    <row r="253" spans="1:20" x14ac:dyDescent="0.25">
      <c r="A253" s="101"/>
      <c r="B253" s="102"/>
      <c r="C253" s="103"/>
      <c r="D253" s="103"/>
      <c r="E253" s="103"/>
      <c r="F253" s="103"/>
      <c r="G253" s="103"/>
      <c r="H253" s="118"/>
      <c r="I253" s="103"/>
      <c r="J253" s="103"/>
      <c r="K253" s="103"/>
      <c r="L253" s="103"/>
      <c r="M253" s="103"/>
      <c r="N253" s="103"/>
      <c r="O253" s="103"/>
      <c r="P253" s="101"/>
      <c r="Q253" s="101"/>
      <c r="R253" s="101"/>
      <c r="S253" s="101"/>
      <c r="T253" s="101"/>
    </row>
    <row r="254" spans="1:20" x14ac:dyDescent="0.25">
      <c r="A254" s="101"/>
      <c r="B254" s="102"/>
      <c r="C254" s="103"/>
      <c r="D254" s="103"/>
      <c r="E254" s="103"/>
      <c r="F254" s="103"/>
      <c r="G254" s="103"/>
      <c r="H254" s="118"/>
      <c r="I254" s="103"/>
      <c r="J254" s="103"/>
      <c r="K254" s="103"/>
      <c r="L254" s="103"/>
      <c r="M254" s="103"/>
      <c r="N254" s="103"/>
      <c r="O254" s="103"/>
      <c r="P254" s="101"/>
      <c r="Q254" s="101"/>
      <c r="R254" s="101"/>
      <c r="S254" s="101"/>
      <c r="T254" s="101"/>
    </row>
    <row r="255" spans="1:20" ht="15.75" x14ac:dyDescent="0.25">
      <c r="A255" s="101"/>
      <c r="B255" s="119" t="s">
        <v>269</v>
      </c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1"/>
      <c r="Q255" s="101"/>
      <c r="R255" s="101"/>
      <c r="S255" s="101"/>
      <c r="T255" s="101"/>
    </row>
    <row r="256" spans="1:20" ht="15.75" thickBot="1" x14ac:dyDescent="0.3">
      <c r="A256" s="101"/>
      <c r="B256" s="102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1"/>
      <c r="Q256" s="101"/>
      <c r="R256" s="101"/>
      <c r="S256" s="101"/>
      <c r="T256" s="101"/>
    </row>
    <row r="257" spans="1:20" ht="39" thickBot="1" x14ac:dyDescent="0.3">
      <c r="A257" s="101"/>
      <c r="B257" s="443" t="s">
        <v>270</v>
      </c>
      <c r="C257" s="129" t="s">
        <v>165</v>
      </c>
      <c r="D257" s="126" t="s">
        <v>166</v>
      </c>
      <c r="E257" s="126" t="s">
        <v>167</v>
      </c>
      <c r="F257" s="126" t="s">
        <v>168</v>
      </c>
      <c r="G257" s="126" t="s">
        <v>169</v>
      </c>
      <c r="H257" s="126" t="s">
        <v>170</v>
      </c>
      <c r="I257" s="126" t="s">
        <v>171</v>
      </c>
      <c r="J257" s="126" t="s">
        <v>172</v>
      </c>
      <c r="K257" s="126" t="s">
        <v>173</v>
      </c>
      <c r="L257" s="126" t="s">
        <v>174</v>
      </c>
      <c r="M257" s="127" t="s">
        <v>175</v>
      </c>
      <c r="N257" s="127" t="s">
        <v>189</v>
      </c>
      <c r="O257" s="128" t="s">
        <v>177</v>
      </c>
      <c r="P257" s="101"/>
      <c r="Q257" s="101"/>
      <c r="R257" s="101"/>
      <c r="S257" s="101"/>
      <c r="T257" s="101"/>
    </row>
    <row r="258" spans="1:20" x14ac:dyDescent="0.25">
      <c r="A258" s="101"/>
      <c r="B258" s="120" t="s">
        <v>271</v>
      </c>
      <c r="C258" s="505"/>
      <c r="D258" s="526"/>
      <c r="E258" s="526"/>
      <c r="F258" s="526"/>
      <c r="G258" s="526"/>
      <c r="H258" s="526"/>
      <c r="I258" s="526"/>
      <c r="J258" s="526"/>
      <c r="K258" s="526"/>
      <c r="L258" s="526"/>
      <c r="M258" s="527"/>
      <c r="N258" s="527"/>
      <c r="O258" s="528">
        <f t="shared" ref="O258:O266" si="34">SUM(C258:N258)</f>
        <v>0</v>
      </c>
      <c r="P258" s="101"/>
      <c r="Q258" s="101"/>
      <c r="R258" s="101"/>
      <c r="S258" s="101"/>
      <c r="T258" s="101"/>
    </row>
    <row r="259" spans="1:20" x14ac:dyDescent="0.25">
      <c r="A259" s="101"/>
      <c r="B259" s="112" t="s">
        <v>272</v>
      </c>
      <c r="C259" s="509"/>
      <c r="D259" s="513"/>
      <c r="E259" s="513"/>
      <c r="F259" s="513"/>
      <c r="G259" s="513"/>
      <c r="H259" s="513"/>
      <c r="I259" s="513"/>
      <c r="J259" s="513"/>
      <c r="K259" s="513"/>
      <c r="L259" s="513"/>
      <c r="M259" s="529"/>
      <c r="N259" s="529"/>
      <c r="O259" s="530">
        <f t="shared" si="34"/>
        <v>0</v>
      </c>
      <c r="P259" s="101"/>
      <c r="Q259" s="101"/>
      <c r="R259" s="101"/>
      <c r="S259" s="101"/>
      <c r="T259" s="101"/>
    </row>
    <row r="260" spans="1:20" x14ac:dyDescent="0.25">
      <c r="A260" s="101"/>
      <c r="B260" s="112" t="s">
        <v>235</v>
      </c>
      <c r="C260" s="509"/>
      <c r="D260" s="513"/>
      <c r="E260" s="513"/>
      <c r="F260" s="513"/>
      <c r="G260" s="513"/>
      <c r="H260" s="513"/>
      <c r="I260" s="513"/>
      <c r="J260" s="513"/>
      <c r="K260" s="513"/>
      <c r="L260" s="513"/>
      <c r="M260" s="529"/>
      <c r="N260" s="529"/>
      <c r="O260" s="530">
        <f t="shared" si="34"/>
        <v>0</v>
      </c>
      <c r="P260" s="101"/>
      <c r="Q260" s="101"/>
      <c r="R260" s="101"/>
      <c r="S260" s="101"/>
      <c r="T260" s="101"/>
    </row>
    <row r="261" spans="1:20" x14ac:dyDescent="0.25">
      <c r="A261" s="101"/>
      <c r="B261" s="112" t="s">
        <v>273</v>
      </c>
      <c r="C261" s="509"/>
      <c r="D261" s="513"/>
      <c r="E261" s="513"/>
      <c r="F261" s="513"/>
      <c r="G261" s="513"/>
      <c r="H261" s="513"/>
      <c r="I261" s="513"/>
      <c r="J261" s="513"/>
      <c r="K261" s="513"/>
      <c r="L261" s="513"/>
      <c r="M261" s="529"/>
      <c r="N261" s="529"/>
      <c r="O261" s="530">
        <f t="shared" si="34"/>
        <v>0</v>
      </c>
      <c r="P261" s="101"/>
      <c r="Q261" s="101"/>
      <c r="R261" s="101"/>
      <c r="S261" s="101"/>
      <c r="T261" s="101"/>
    </row>
    <row r="262" spans="1:20" x14ac:dyDescent="0.25">
      <c r="A262" s="101"/>
      <c r="B262" s="112" t="s">
        <v>201</v>
      </c>
      <c r="C262" s="509"/>
      <c r="D262" s="513"/>
      <c r="E262" s="513"/>
      <c r="F262" s="513"/>
      <c r="G262" s="513"/>
      <c r="H262" s="513"/>
      <c r="I262" s="513"/>
      <c r="J262" s="513"/>
      <c r="K262" s="513"/>
      <c r="L262" s="513"/>
      <c r="M262" s="529"/>
      <c r="N262" s="529"/>
      <c r="O262" s="530">
        <f t="shared" si="34"/>
        <v>0</v>
      </c>
      <c r="P262" s="101"/>
      <c r="Q262" s="101"/>
      <c r="R262" s="101"/>
      <c r="S262" s="101"/>
      <c r="T262" s="101"/>
    </row>
    <row r="263" spans="1:20" ht="15.75" thickBot="1" x14ac:dyDescent="0.3">
      <c r="A263" s="101"/>
      <c r="B263" s="113" t="s">
        <v>203</v>
      </c>
      <c r="C263" s="509"/>
      <c r="D263" s="513"/>
      <c r="E263" s="513"/>
      <c r="F263" s="513"/>
      <c r="G263" s="513"/>
      <c r="H263" s="513"/>
      <c r="I263" s="513"/>
      <c r="J263" s="513"/>
      <c r="K263" s="513"/>
      <c r="L263" s="513"/>
      <c r="M263" s="529"/>
      <c r="N263" s="529"/>
      <c r="O263" s="530">
        <f t="shared" si="34"/>
        <v>0</v>
      </c>
      <c r="P263" s="101"/>
      <c r="Q263" s="101"/>
      <c r="R263" s="101"/>
      <c r="S263" s="101"/>
      <c r="T263" s="101"/>
    </row>
    <row r="264" spans="1:20" ht="15.75" thickBot="1" x14ac:dyDescent="0.3">
      <c r="A264" s="101"/>
      <c r="B264" s="114" t="s">
        <v>177</v>
      </c>
      <c r="C264" s="518">
        <f t="shared" ref="C264:N264" si="35">SUM(C258:C263)</f>
        <v>0</v>
      </c>
      <c r="D264" s="519">
        <f t="shared" si="35"/>
        <v>0</v>
      </c>
      <c r="E264" s="519">
        <f t="shared" si="35"/>
        <v>0</v>
      </c>
      <c r="F264" s="519">
        <f t="shared" si="35"/>
        <v>0</v>
      </c>
      <c r="G264" s="519">
        <f t="shared" si="35"/>
        <v>0</v>
      </c>
      <c r="H264" s="519">
        <f t="shared" si="35"/>
        <v>0</v>
      </c>
      <c r="I264" s="519">
        <f t="shared" si="35"/>
        <v>0</v>
      </c>
      <c r="J264" s="519">
        <f t="shared" si="35"/>
        <v>0</v>
      </c>
      <c r="K264" s="519">
        <f t="shared" si="35"/>
        <v>0</v>
      </c>
      <c r="L264" s="519">
        <f t="shared" si="35"/>
        <v>0</v>
      </c>
      <c r="M264" s="519">
        <f t="shared" si="35"/>
        <v>0</v>
      </c>
      <c r="N264" s="520">
        <f t="shared" si="35"/>
        <v>0</v>
      </c>
      <c r="O264" s="521">
        <f t="shared" si="34"/>
        <v>0</v>
      </c>
      <c r="P264" s="101"/>
      <c r="Q264" s="101"/>
      <c r="R264" s="101"/>
      <c r="S264" s="101"/>
      <c r="T264" s="101"/>
    </row>
    <row r="265" spans="1:20" x14ac:dyDescent="0.25">
      <c r="A265" s="101"/>
      <c r="B265" s="111" t="s">
        <v>186</v>
      </c>
      <c r="C265" s="522" t="e">
        <f>C264*'Hodinové náklady'!C10</f>
        <v>#DIV/0!</v>
      </c>
      <c r="D265" s="522" t="e">
        <f>D264*'Hodinové náklady'!D10</f>
        <v>#DIV/0!</v>
      </c>
      <c r="E265" s="522" t="e">
        <f>E264*'Hodinové náklady'!E10</f>
        <v>#DIV/0!</v>
      </c>
      <c r="F265" s="522" t="e">
        <f>F264*'Hodinové náklady'!F10</f>
        <v>#DIV/0!</v>
      </c>
      <c r="G265" s="522" t="e">
        <f>G264*'Hodinové náklady'!G10</f>
        <v>#DIV/0!</v>
      </c>
      <c r="H265" s="522" t="e">
        <f>H264*'Hodinové náklady'!H10</f>
        <v>#DIV/0!</v>
      </c>
      <c r="I265" s="522" t="e">
        <f>I264*'Hodinové náklady'!I10</f>
        <v>#DIV/0!</v>
      </c>
      <c r="J265" s="522" t="e">
        <f>J264*'Hodinové náklady'!J10</f>
        <v>#DIV/0!</v>
      </c>
      <c r="K265" s="522" t="e">
        <f>K264*'Hodinové náklady'!K10</f>
        <v>#DIV/0!</v>
      </c>
      <c r="L265" s="522" t="e">
        <f>L264*'Hodinové náklady'!L10</f>
        <v>#DIV/0!</v>
      </c>
      <c r="M265" s="522" t="e">
        <f>M264*'Hodinové náklady'!M10</f>
        <v>#DIV/0!</v>
      </c>
      <c r="N265" s="540">
        <f>N264</f>
        <v>0</v>
      </c>
      <c r="O265" s="523" t="e">
        <f t="shared" si="34"/>
        <v>#DIV/0!</v>
      </c>
      <c r="P265" s="101"/>
      <c r="Q265" s="101"/>
      <c r="R265" s="101"/>
      <c r="S265" s="101"/>
      <c r="T265" s="101"/>
    </row>
    <row r="266" spans="1:20" ht="15.75" thickBot="1" x14ac:dyDescent="0.3">
      <c r="A266" s="101"/>
      <c r="B266" s="115" t="s">
        <v>187</v>
      </c>
      <c r="C266" s="524" t="e">
        <f>C264*'Hodinové náklady'!C13</f>
        <v>#DIV/0!</v>
      </c>
      <c r="D266" s="524" t="e">
        <f>D264*'Hodinové náklady'!D13</f>
        <v>#DIV/0!</v>
      </c>
      <c r="E266" s="524" t="e">
        <f>E264*'Hodinové náklady'!E13</f>
        <v>#DIV/0!</v>
      </c>
      <c r="F266" s="524" t="e">
        <f>F264*'Hodinové náklady'!F13</f>
        <v>#DIV/0!</v>
      </c>
      <c r="G266" s="524" t="e">
        <f>G264*'Hodinové náklady'!G13</f>
        <v>#DIV/0!</v>
      </c>
      <c r="H266" s="524" t="e">
        <f>H264*'Hodinové náklady'!H13</f>
        <v>#DIV/0!</v>
      </c>
      <c r="I266" s="524" t="e">
        <f>I264*'Hodinové náklady'!I13</f>
        <v>#DIV/0!</v>
      </c>
      <c r="J266" s="524" t="e">
        <f>J264*'Hodinové náklady'!J13</f>
        <v>#DIV/0!</v>
      </c>
      <c r="K266" s="524" t="e">
        <f>K264*'Hodinové náklady'!K13</f>
        <v>#DIV/0!</v>
      </c>
      <c r="L266" s="524" t="e">
        <f>L264*'Hodinové náklady'!L13</f>
        <v>#DIV/0!</v>
      </c>
      <c r="M266" s="524" t="e">
        <f>M264*'Hodinové náklady'!M13</f>
        <v>#DIV/0!</v>
      </c>
      <c r="N266" s="541"/>
      <c r="O266" s="525" t="e">
        <f t="shared" si="34"/>
        <v>#DIV/0!</v>
      </c>
      <c r="P266" s="101"/>
      <c r="Q266" s="101"/>
      <c r="R266" s="101"/>
      <c r="S266" s="101"/>
      <c r="T266" s="101"/>
    </row>
    <row r="267" spans="1:20" ht="15.75" thickBot="1" x14ac:dyDescent="0.3">
      <c r="A267" s="101"/>
      <c r="B267" s="102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1"/>
      <c r="Q267" s="101"/>
      <c r="R267" s="101"/>
      <c r="S267" s="101"/>
      <c r="T267" s="101"/>
    </row>
    <row r="268" spans="1:20" ht="39" thickBot="1" x14ac:dyDescent="0.3">
      <c r="A268" s="101"/>
      <c r="B268" s="443" t="s">
        <v>274</v>
      </c>
      <c r="C268" s="129" t="s">
        <v>165</v>
      </c>
      <c r="D268" s="126" t="s">
        <v>166</v>
      </c>
      <c r="E268" s="126" t="s">
        <v>167</v>
      </c>
      <c r="F268" s="126" t="s">
        <v>168</v>
      </c>
      <c r="G268" s="126" t="s">
        <v>169</v>
      </c>
      <c r="H268" s="126" t="s">
        <v>170</v>
      </c>
      <c r="I268" s="126" t="s">
        <v>171</v>
      </c>
      <c r="J268" s="126" t="s">
        <v>172</v>
      </c>
      <c r="K268" s="126" t="s">
        <v>173</v>
      </c>
      <c r="L268" s="126" t="s">
        <v>174</v>
      </c>
      <c r="M268" s="127" t="s">
        <v>175</v>
      </c>
      <c r="N268" s="127" t="s">
        <v>189</v>
      </c>
      <c r="O268" s="128" t="s">
        <v>177</v>
      </c>
      <c r="P268" s="101"/>
      <c r="Q268" s="101"/>
      <c r="R268" s="101"/>
      <c r="S268" s="101"/>
      <c r="T268" s="101"/>
    </row>
    <row r="269" spans="1:20" x14ac:dyDescent="0.25">
      <c r="A269" s="101"/>
      <c r="B269" s="120" t="s">
        <v>271</v>
      </c>
      <c r="C269" s="505"/>
      <c r="D269" s="526"/>
      <c r="E269" s="526"/>
      <c r="F269" s="526"/>
      <c r="G269" s="526"/>
      <c r="H269" s="526"/>
      <c r="I269" s="526"/>
      <c r="J269" s="526"/>
      <c r="K269" s="526"/>
      <c r="L269" s="526"/>
      <c r="M269" s="527"/>
      <c r="N269" s="527"/>
      <c r="O269" s="528">
        <f t="shared" ref="O269:O277" si="36">SUM(C269:N269)</f>
        <v>0</v>
      </c>
      <c r="P269" s="101"/>
      <c r="Q269" s="101"/>
      <c r="R269" s="101"/>
      <c r="S269" s="101"/>
      <c r="T269" s="101"/>
    </row>
    <row r="270" spans="1:20" x14ac:dyDescent="0.25">
      <c r="A270" s="101"/>
      <c r="B270" s="112" t="s">
        <v>272</v>
      </c>
      <c r="C270" s="509"/>
      <c r="D270" s="513"/>
      <c r="E270" s="513"/>
      <c r="F270" s="513"/>
      <c r="G270" s="513"/>
      <c r="H270" s="513"/>
      <c r="I270" s="513"/>
      <c r="J270" s="513"/>
      <c r="K270" s="513"/>
      <c r="L270" s="513"/>
      <c r="M270" s="529"/>
      <c r="N270" s="529"/>
      <c r="O270" s="530">
        <f t="shared" si="36"/>
        <v>0</v>
      </c>
      <c r="P270" s="101"/>
      <c r="Q270" s="101"/>
      <c r="R270" s="101"/>
      <c r="S270" s="101"/>
      <c r="T270" s="101"/>
    </row>
    <row r="271" spans="1:20" x14ac:dyDescent="0.25">
      <c r="A271" s="101"/>
      <c r="B271" s="112" t="s">
        <v>235</v>
      </c>
      <c r="C271" s="509"/>
      <c r="D271" s="513"/>
      <c r="E271" s="513"/>
      <c r="F271" s="513"/>
      <c r="G271" s="513"/>
      <c r="H271" s="513"/>
      <c r="I271" s="513"/>
      <c r="J271" s="513"/>
      <c r="K271" s="513"/>
      <c r="L271" s="513"/>
      <c r="M271" s="529"/>
      <c r="N271" s="529"/>
      <c r="O271" s="530">
        <f t="shared" si="36"/>
        <v>0</v>
      </c>
      <c r="P271" s="101"/>
      <c r="Q271" s="101"/>
      <c r="R271" s="101"/>
      <c r="S271" s="101"/>
      <c r="T271" s="101"/>
    </row>
    <row r="272" spans="1:20" x14ac:dyDescent="0.25">
      <c r="A272" s="101"/>
      <c r="B272" s="112" t="s">
        <v>273</v>
      </c>
      <c r="C272" s="509"/>
      <c r="D272" s="513"/>
      <c r="E272" s="513"/>
      <c r="F272" s="513"/>
      <c r="G272" s="513"/>
      <c r="H272" s="513"/>
      <c r="I272" s="513"/>
      <c r="J272" s="513"/>
      <c r="K272" s="513"/>
      <c r="L272" s="513"/>
      <c r="M272" s="529"/>
      <c r="N272" s="529"/>
      <c r="O272" s="530">
        <f t="shared" si="36"/>
        <v>0</v>
      </c>
      <c r="P272" s="101"/>
      <c r="Q272" s="101"/>
      <c r="R272" s="101"/>
      <c r="S272" s="101"/>
      <c r="T272" s="101"/>
    </row>
    <row r="273" spans="1:20" x14ac:dyDescent="0.25">
      <c r="A273" s="101"/>
      <c r="B273" s="112" t="s">
        <v>201</v>
      </c>
      <c r="C273" s="509"/>
      <c r="D273" s="513"/>
      <c r="E273" s="513"/>
      <c r="F273" s="513"/>
      <c r="G273" s="513"/>
      <c r="H273" s="513"/>
      <c r="I273" s="513"/>
      <c r="J273" s="513"/>
      <c r="K273" s="513"/>
      <c r="L273" s="513"/>
      <c r="M273" s="529"/>
      <c r="N273" s="529"/>
      <c r="O273" s="530">
        <f t="shared" si="36"/>
        <v>0</v>
      </c>
      <c r="P273" s="101"/>
      <c r="Q273" s="101"/>
      <c r="R273" s="101"/>
      <c r="S273" s="101"/>
      <c r="T273" s="101"/>
    </row>
    <row r="274" spans="1:20" ht="15.75" thickBot="1" x14ac:dyDescent="0.3">
      <c r="A274" s="101"/>
      <c r="B274" s="113" t="s">
        <v>203</v>
      </c>
      <c r="C274" s="509"/>
      <c r="D274" s="513"/>
      <c r="E274" s="513"/>
      <c r="F274" s="513"/>
      <c r="G274" s="513"/>
      <c r="H274" s="513"/>
      <c r="I274" s="513"/>
      <c r="J274" s="513"/>
      <c r="K274" s="513"/>
      <c r="L274" s="513"/>
      <c r="M274" s="529"/>
      <c r="N274" s="529"/>
      <c r="O274" s="530">
        <f t="shared" si="36"/>
        <v>0</v>
      </c>
      <c r="P274" s="101"/>
      <c r="Q274" s="101"/>
      <c r="R274" s="101"/>
      <c r="S274" s="101"/>
      <c r="T274" s="101"/>
    </row>
    <row r="275" spans="1:20" ht="15.75" thickBot="1" x14ac:dyDescent="0.3">
      <c r="A275" s="101"/>
      <c r="B275" s="114" t="s">
        <v>177</v>
      </c>
      <c r="C275" s="518">
        <f t="shared" ref="C275:N275" si="37">SUM(C269:C274)</f>
        <v>0</v>
      </c>
      <c r="D275" s="519">
        <f t="shared" si="37"/>
        <v>0</v>
      </c>
      <c r="E275" s="519">
        <f t="shared" si="37"/>
        <v>0</v>
      </c>
      <c r="F275" s="519">
        <f t="shared" si="37"/>
        <v>0</v>
      </c>
      <c r="G275" s="519">
        <f t="shared" si="37"/>
        <v>0</v>
      </c>
      <c r="H275" s="519">
        <f t="shared" si="37"/>
        <v>0</v>
      </c>
      <c r="I275" s="519">
        <f t="shared" si="37"/>
        <v>0</v>
      </c>
      <c r="J275" s="519">
        <f t="shared" si="37"/>
        <v>0</v>
      </c>
      <c r="K275" s="519">
        <f t="shared" si="37"/>
        <v>0</v>
      </c>
      <c r="L275" s="519">
        <f t="shared" si="37"/>
        <v>0</v>
      </c>
      <c r="M275" s="519">
        <f t="shared" si="37"/>
        <v>0</v>
      </c>
      <c r="N275" s="520">
        <f t="shared" si="37"/>
        <v>0</v>
      </c>
      <c r="O275" s="521">
        <f t="shared" si="36"/>
        <v>0</v>
      </c>
      <c r="P275" s="101"/>
      <c r="Q275" s="101"/>
      <c r="R275" s="101"/>
      <c r="S275" s="101"/>
      <c r="T275" s="101"/>
    </row>
    <row r="276" spans="1:20" x14ac:dyDescent="0.25">
      <c r="A276" s="101"/>
      <c r="B276" s="111" t="s">
        <v>186</v>
      </c>
      <c r="C276" s="522" t="e">
        <f>C275*'Hodinové náklady'!C10</f>
        <v>#DIV/0!</v>
      </c>
      <c r="D276" s="522" t="e">
        <f>D275*'Hodinové náklady'!D10</f>
        <v>#DIV/0!</v>
      </c>
      <c r="E276" s="522" t="e">
        <f>E275*'Hodinové náklady'!E10</f>
        <v>#DIV/0!</v>
      </c>
      <c r="F276" s="522" t="e">
        <f>F275*'Hodinové náklady'!F10</f>
        <v>#DIV/0!</v>
      </c>
      <c r="G276" s="522" t="e">
        <f>G275*'Hodinové náklady'!G10</f>
        <v>#DIV/0!</v>
      </c>
      <c r="H276" s="522" t="e">
        <f>H275*'Hodinové náklady'!H10</f>
        <v>#DIV/0!</v>
      </c>
      <c r="I276" s="522" t="e">
        <f>I275*'Hodinové náklady'!I10</f>
        <v>#DIV/0!</v>
      </c>
      <c r="J276" s="522" t="e">
        <f>J275*'Hodinové náklady'!J10</f>
        <v>#DIV/0!</v>
      </c>
      <c r="K276" s="522" t="e">
        <f>K275*'Hodinové náklady'!K10</f>
        <v>#DIV/0!</v>
      </c>
      <c r="L276" s="522" t="e">
        <f>L275*'Hodinové náklady'!L10</f>
        <v>#DIV/0!</v>
      </c>
      <c r="M276" s="522" t="e">
        <f>M275*'Hodinové náklady'!M10</f>
        <v>#DIV/0!</v>
      </c>
      <c r="N276" s="540">
        <f>N275</f>
        <v>0</v>
      </c>
      <c r="O276" s="523" t="e">
        <f t="shared" si="36"/>
        <v>#DIV/0!</v>
      </c>
      <c r="P276" s="101"/>
      <c r="Q276" s="101"/>
      <c r="R276" s="101"/>
      <c r="S276" s="101"/>
      <c r="T276" s="101"/>
    </row>
    <row r="277" spans="1:20" ht="15.75" thickBot="1" x14ac:dyDescent="0.3">
      <c r="A277" s="101"/>
      <c r="B277" s="115" t="s">
        <v>187</v>
      </c>
      <c r="C277" s="524" t="e">
        <f>C275*'Hodinové náklady'!C13</f>
        <v>#DIV/0!</v>
      </c>
      <c r="D277" s="524" t="e">
        <f>D275*'Hodinové náklady'!D13</f>
        <v>#DIV/0!</v>
      </c>
      <c r="E277" s="524" t="e">
        <f>E275*'Hodinové náklady'!E13</f>
        <v>#DIV/0!</v>
      </c>
      <c r="F277" s="524" t="e">
        <f>F275*'Hodinové náklady'!F13</f>
        <v>#DIV/0!</v>
      </c>
      <c r="G277" s="524" t="e">
        <f>G275*'Hodinové náklady'!G13</f>
        <v>#DIV/0!</v>
      </c>
      <c r="H277" s="524" t="e">
        <f>H275*'Hodinové náklady'!H13</f>
        <v>#DIV/0!</v>
      </c>
      <c r="I277" s="524" t="e">
        <f>I275*'Hodinové náklady'!I13</f>
        <v>#DIV/0!</v>
      </c>
      <c r="J277" s="524" t="e">
        <f>J275*'Hodinové náklady'!J13</f>
        <v>#DIV/0!</v>
      </c>
      <c r="K277" s="524" t="e">
        <f>K275*'Hodinové náklady'!K13</f>
        <v>#DIV/0!</v>
      </c>
      <c r="L277" s="524" t="e">
        <f>L275*'Hodinové náklady'!L13</f>
        <v>#DIV/0!</v>
      </c>
      <c r="M277" s="524" t="e">
        <f>M275*'Hodinové náklady'!M13</f>
        <v>#DIV/0!</v>
      </c>
      <c r="N277" s="541"/>
      <c r="O277" s="525" t="e">
        <f t="shared" si="36"/>
        <v>#DIV/0!</v>
      </c>
      <c r="P277" s="101"/>
      <c r="Q277" s="101"/>
      <c r="R277" s="101"/>
      <c r="S277" s="101"/>
      <c r="T277" s="101"/>
    </row>
    <row r="278" spans="1:20" ht="15.75" thickBot="1" x14ac:dyDescent="0.3">
      <c r="A278" s="101"/>
      <c r="B278" s="102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1"/>
      <c r="Q278" s="101"/>
      <c r="R278" s="101"/>
      <c r="S278" s="101"/>
      <c r="T278" s="101"/>
    </row>
    <row r="279" spans="1:20" ht="39" thickBot="1" x14ac:dyDescent="0.3">
      <c r="A279" s="101"/>
      <c r="B279" s="443" t="s">
        <v>275</v>
      </c>
      <c r="C279" s="129" t="s">
        <v>165</v>
      </c>
      <c r="D279" s="126" t="s">
        <v>166</v>
      </c>
      <c r="E279" s="126" t="s">
        <v>167</v>
      </c>
      <c r="F279" s="126" t="s">
        <v>168</v>
      </c>
      <c r="G279" s="126" t="s">
        <v>169</v>
      </c>
      <c r="H279" s="126" t="s">
        <v>170</v>
      </c>
      <c r="I279" s="126" t="s">
        <v>171</v>
      </c>
      <c r="J279" s="126" t="s">
        <v>172</v>
      </c>
      <c r="K279" s="126" t="s">
        <v>173</v>
      </c>
      <c r="L279" s="126" t="s">
        <v>174</v>
      </c>
      <c r="M279" s="127" t="s">
        <v>175</v>
      </c>
      <c r="N279" s="127" t="s">
        <v>189</v>
      </c>
      <c r="O279" s="128" t="s">
        <v>177</v>
      </c>
      <c r="P279" s="101"/>
      <c r="Q279" s="101"/>
      <c r="R279" s="101"/>
      <c r="S279" s="101"/>
      <c r="T279" s="101"/>
    </row>
    <row r="280" spans="1:20" x14ac:dyDescent="0.25">
      <c r="A280" s="101"/>
      <c r="B280" s="120" t="s">
        <v>271</v>
      </c>
      <c r="C280" s="505"/>
      <c r="D280" s="526"/>
      <c r="E280" s="526"/>
      <c r="F280" s="526"/>
      <c r="G280" s="526"/>
      <c r="H280" s="526"/>
      <c r="I280" s="526"/>
      <c r="J280" s="526"/>
      <c r="K280" s="526"/>
      <c r="L280" s="526"/>
      <c r="M280" s="527"/>
      <c r="N280" s="527"/>
      <c r="O280" s="528">
        <f t="shared" ref="O280:O288" si="38">SUM(C280:N280)</f>
        <v>0</v>
      </c>
      <c r="P280" s="101"/>
      <c r="Q280" s="101"/>
      <c r="R280" s="101"/>
      <c r="S280" s="101"/>
      <c r="T280" s="101"/>
    </row>
    <row r="281" spans="1:20" x14ac:dyDescent="0.25">
      <c r="A281" s="101"/>
      <c r="B281" s="112" t="s">
        <v>272</v>
      </c>
      <c r="C281" s="509"/>
      <c r="D281" s="513"/>
      <c r="E281" s="513"/>
      <c r="F281" s="513"/>
      <c r="G281" s="513"/>
      <c r="H281" s="513"/>
      <c r="I281" s="513"/>
      <c r="J281" s="513"/>
      <c r="K281" s="513"/>
      <c r="L281" s="513"/>
      <c r="M281" s="529"/>
      <c r="N281" s="529"/>
      <c r="O281" s="530">
        <f t="shared" si="38"/>
        <v>0</v>
      </c>
      <c r="P281" s="101"/>
      <c r="Q281" s="101"/>
      <c r="R281" s="101"/>
      <c r="S281" s="101"/>
      <c r="T281" s="101"/>
    </row>
    <row r="282" spans="1:20" x14ac:dyDescent="0.25">
      <c r="A282" s="101"/>
      <c r="B282" s="112" t="s">
        <v>235</v>
      </c>
      <c r="C282" s="509"/>
      <c r="D282" s="513"/>
      <c r="E282" s="513"/>
      <c r="F282" s="513"/>
      <c r="G282" s="513"/>
      <c r="H282" s="513"/>
      <c r="I282" s="513"/>
      <c r="J282" s="513"/>
      <c r="K282" s="513"/>
      <c r="L282" s="513"/>
      <c r="M282" s="529"/>
      <c r="N282" s="529"/>
      <c r="O282" s="530">
        <f t="shared" si="38"/>
        <v>0</v>
      </c>
      <c r="P282" s="101"/>
      <c r="Q282" s="101"/>
      <c r="R282" s="101"/>
      <c r="S282" s="101"/>
      <c r="T282" s="101"/>
    </row>
    <row r="283" spans="1:20" x14ac:dyDescent="0.25">
      <c r="A283" s="101"/>
      <c r="B283" s="112" t="s">
        <v>273</v>
      </c>
      <c r="C283" s="509"/>
      <c r="D283" s="513"/>
      <c r="E283" s="513"/>
      <c r="F283" s="513"/>
      <c r="G283" s="513"/>
      <c r="H283" s="513"/>
      <c r="I283" s="513"/>
      <c r="J283" s="513"/>
      <c r="K283" s="513"/>
      <c r="L283" s="513"/>
      <c r="M283" s="529"/>
      <c r="N283" s="529"/>
      <c r="O283" s="530">
        <f t="shared" si="38"/>
        <v>0</v>
      </c>
      <c r="P283" s="101"/>
      <c r="Q283" s="101"/>
      <c r="R283" s="101"/>
      <c r="S283" s="101"/>
      <c r="T283" s="101"/>
    </row>
    <row r="284" spans="1:20" x14ac:dyDescent="0.25">
      <c r="A284" s="101"/>
      <c r="B284" s="112" t="s">
        <v>201</v>
      </c>
      <c r="C284" s="509"/>
      <c r="D284" s="513"/>
      <c r="E284" s="513"/>
      <c r="F284" s="513"/>
      <c r="G284" s="513"/>
      <c r="H284" s="513"/>
      <c r="I284" s="513"/>
      <c r="J284" s="513"/>
      <c r="K284" s="513"/>
      <c r="L284" s="513"/>
      <c r="M284" s="529"/>
      <c r="N284" s="529"/>
      <c r="O284" s="530">
        <f t="shared" si="38"/>
        <v>0</v>
      </c>
      <c r="P284" s="101"/>
      <c r="Q284" s="101"/>
      <c r="R284" s="101"/>
      <c r="S284" s="101"/>
      <c r="T284" s="101"/>
    </row>
    <row r="285" spans="1:20" ht="15.75" thickBot="1" x14ac:dyDescent="0.3">
      <c r="A285" s="101"/>
      <c r="B285" s="113" t="s">
        <v>203</v>
      </c>
      <c r="C285" s="509"/>
      <c r="D285" s="513"/>
      <c r="E285" s="513"/>
      <c r="F285" s="513"/>
      <c r="G285" s="513"/>
      <c r="H285" s="513"/>
      <c r="I285" s="513"/>
      <c r="J285" s="513"/>
      <c r="K285" s="513"/>
      <c r="L285" s="513"/>
      <c r="M285" s="529"/>
      <c r="N285" s="529"/>
      <c r="O285" s="530">
        <f t="shared" si="38"/>
        <v>0</v>
      </c>
      <c r="P285" s="101"/>
      <c r="Q285" s="101"/>
      <c r="R285" s="101"/>
      <c r="S285" s="101"/>
      <c r="T285" s="101"/>
    </row>
    <row r="286" spans="1:20" ht="15.75" thickBot="1" x14ac:dyDescent="0.3">
      <c r="A286" s="101"/>
      <c r="B286" s="114" t="s">
        <v>177</v>
      </c>
      <c r="C286" s="518">
        <f t="shared" ref="C286:N286" si="39">SUM(C280:C285)</f>
        <v>0</v>
      </c>
      <c r="D286" s="519">
        <f t="shared" si="39"/>
        <v>0</v>
      </c>
      <c r="E286" s="519">
        <f t="shared" si="39"/>
        <v>0</v>
      </c>
      <c r="F286" s="519">
        <f t="shared" si="39"/>
        <v>0</v>
      </c>
      <c r="G286" s="519">
        <f t="shared" si="39"/>
        <v>0</v>
      </c>
      <c r="H286" s="519">
        <f t="shared" si="39"/>
        <v>0</v>
      </c>
      <c r="I286" s="519">
        <f t="shared" si="39"/>
        <v>0</v>
      </c>
      <c r="J286" s="519">
        <f t="shared" si="39"/>
        <v>0</v>
      </c>
      <c r="K286" s="519">
        <f t="shared" si="39"/>
        <v>0</v>
      </c>
      <c r="L286" s="519">
        <f t="shared" si="39"/>
        <v>0</v>
      </c>
      <c r="M286" s="519">
        <f t="shared" si="39"/>
        <v>0</v>
      </c>
      <c r="N286" s="520">
        <f t="shared" si="39"/>
        <v>0</v>
      </c>
      <c r="O286" s="521">
        <f t="shared" si="38"/>
        <v>0</v>
      </c>
      <c r="P286" s="101"/>
      <c r="Q286" s="101"/>
      <c r="R286" s="101"/>
      <c r="S286" s="101"/>
      <c r="T286" s="101"/>
    </row>
    <row r="287" spans="1:20" x14ac:dyDescent="0.25">
      <c r="A287" s="101"/>
      <c r="B287" s="111" t="s">
        <v>186</v>
      </c>
      <c r="C287" s="522" t="e">
        <f>C286*'Hodinové náklady'!C10</f>
        <v>#DIV/0!</v>
      </c>
      <c r="D287" s="522" t="e">
        <f>D286*'Hodinové náklady'!D10</f>
        <v>#DIV/0!</v>
      </c>
      <c r="E287" s="522" t="e">
        <f>E286*'Hodinové náklady'!E10</f>
        <v>#DIV/0!</v>
      </c>
      <c r="F287" s="522" t="e">
        <f>F286*'Hodinové náklady'!F10</f>
        <v>#DIV/0!</v>
      </c>
      <c r="G287" s="522" t="e">
        <f>G286*'Hodinové náklady'!G10</f>
        <v>#DIV/0!</v>
      </c>
      <c r="H287" s="522" t="e">
        <f>H286*'Hodinové náklady'!H10</f>
        <v>#DIV/0!</v>
      </c>
      <c r="I287" s="522" t="e">
        <f>I286*'Hodinové náklady'!I10</f>
        <v>#DIV/0!</v>
      </c>
      <c r="J287" s="522" t="e">
        <f>J286*'Hodinové náklady'!J10</f>
        <v>#DIV/0!</v>
      </c>
      <c r="K287" s="522" t="e">
        <f>K286*'Hodinové náklady'!K10</f>
        <v>#DIV/0!</v>
      </c>
      <c r="L287" s="522" t="e">
        <f>L286*'Hodinové náklady'!L10</f>
        <v>#DIV/0!</v>
      </c>
      <c r="M287" s="522" t="e">
        <f>M286*'Hodinové náklady'!M10</f>
        <v>#DIV/0!</v>
      </c>
      <c r="N287" s="538" t="e">
        <f>N286*'Hodinové náklady'!N10</f>
        <v>#DIV/0!</v>
      </c>
      <c r="O287" s="523" t="e">
        <f t="shared" si="38"/>
        <v>#DIV/0!</v>
      </c>
      <c r="P287" s="101"/>
      <c r="Q287" s="101"/>
      <c r="R287" s="101"/>
      <c r="S287" s="101"/>
      <c r="T287" s="101"/>
    </row>
    <row r="288" spans="1:20" ht="15.75" thickBot="1" x14ac:dyDescent="0.3">
      <c r="A288" s="101"/>
      <c r="B288" s="115" t="s">
        <v>187</v>
      </c>
      <c r="C288" s="524" t="e">
        <f>C286*'Hodinové náklady'!C13</f>
        <v>#DIV/0!</v>
      </c>
      <c r="D288" s="524" t="e">
        <f>D286*'Hodinové náklady'!D13</f>
        <v>#DIV/0!</v>
      </c>
      <c r="E288" s="524" t="e">
        <f>E286*'Hodinové náklady'!E13</f>
        <v>#DIV/0!</v>
      </c>
      <c r="F288" s="524" t="e">
        <f>F286*'Hodinové náklady'!F13</f>
        <v>#DIV/0!</v>
      </c>
      <c r="G288" s="524" t="e">
        <f>G286*'Hodinové náklady'!G13</f>
        <v>#DIV/0!</v>
      </c>
      <c r="H288" s="524" t="e">
        <f>H286*'Hodinové náklady'!H13</f>
        <v>#DIV/0!</v>
      </c>
      <c r="I288" s="524" t="e">
        <f>I286*'Hodinové náklady'!I13</f>
        <v>#DIV/0!</v>
      </c>
      <c r="J288" s="524" t="e">
        <f>J286*'Hodinové náklady'!J13</f>
        <v>#DIV/0!</v>
      </c>
      <c r="K288" s="524" t="e">
        <f>K286*'Hodinové náklady'!K13</f>
        <v>#DIV/0!</v>
      </c>
      <c r="L288" s="524" t="e">
        <f>L286*'Hodinové náklady'!L13</f>
        <v>#DIV/0!</v>
      </c>
      <c r="M288" s="524" t="e">
        <f>M286*'Hodinové náklady'!M13</f>
        <v>#DIV/0!</v>
      </c>
      <c r="N288" s="539" t="e">
        <f>N286*'Hodinové náklady'!N13</f>
        <v>#DIV/0!</v>
      </c>
      <c r="O288" s="525" t="e">
        <f t="shared" si="38"/>
        <v>#DIV/0!</v>
      </c>
      <c r="P288" s="101"/>
      <c r="Q288" s="101"/>
      <c r="R288" s="101"/>
      <c r="S288" s="101"/>
      <c r="T288" s="101"/>
    </row>
    <row r="289" spans="1:20" ht="15.75" thickBot="1" x14ac:dyDescent="0.3">
      <c r="A289" s="101"/>
      <c r="B289" s="102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1"/>
      <c r="Q289" s="101"/>
      <c r="R289" s="101"/>
      <c r="S289" s="101"/>
      <c r="T289" s="101"/>
    </row>
    <row r="290" spans="1:20" ht="39" thickBot="1" x14ac:dyDescent="0.3">
      <c r="A290" s="101"/>
      <c r="B290" s="442" t="s">
        <v>276</v>
      </c>
      <c r="C290" s="125" t="s">
        <v>165</v>
      </c>
      <c r="D290" s="126" t="s">
        <v>166</v>
      </c>
      <c r="E290" s="126" t="s">
        <v>167</v>
      </c>
      <c r="F290" s="126" t="s">
        <v>168</v>
      </c>
      <c r="G290" s="126" t="s">
        <v>169</v>
      </c>
      <c r="H290" s="126" t="s">
        <v>170</v>
      </c>
      <c r="I290" s="126" t="s">
        <v>171</v>
      </c>
      <c r="J290" s="126" t="s">
        <v>172</v>
      </c>
      <c r="K290" s="126" t="s">
        <v>173</v>
      </c>
      <c r="L290" s="126" t="s">
        <v>174</v>
      </c>
      <c r="M290" s="127" t="s">
        <v>175</v>
      </c>
      <c r="N290" s="127" t="s">
        <v>189</v>
      </c>
      <c r="O290" s="128" t="s">
        <v>177</v>
      </c>
      <c r="P290" s="101"/>
      <c r="Q290" s="101"/>
      <c r="R290" s="101"/>
      <c r="S290" s="101"/>
      <c r="T290" s="101"/>
    </row>
    <row r="291" spans="1:20" x14ac:dyDescent="0.25">
      <c r="A291" s="101"/>
      <c r="B291" s="111" t="s">
        <v>271</v>
      </c>
      <c r="C291" s="505"/>
      <c r="D291" s="526"/>
      <c r="E291" s="526"/>
      <c r="F291" s="526"/>
      <c r="G291" s="526"/>
      <c r="H291" s="526"/>
      <c r="I291" s="526"/>
      <c r="J291" s="526"/>
      <c r="K291" s="526"/>
      <c r="L291" s="526"/>
      <c r="M291" s="526"/>
      <c r="N291" s="527"/>
      <c r="O291" s="528">
        <f t="shared" ref="O291:O299" si="40">SUM(C291:N291)</f>
        <v>0</v>
      </c>
      <c r="P291" s="101"/>
      <c r="Q291" s="101"/>
      <c r="R291" s="101"/>
      <c r="S291" s="101"/>
      <c r="T291" s="101"/>
    </row>
    <row r="292" spans="1:20" x14ac:dyDescent="0.25">
      <c r="A292" s="101"/>
      <c r="B292" s="112" t="s">
        <v>272</v>
      </c>
      <c r="C292" s="509"/>
      <c r="D292" s="513"/>
      <c r="E292" s="513"/>
      <c r="F292" s="513"/>
      <c r="G292" s="513"/>
      <c r="H292" s="513"/>
      <c r="I292" s="513"/>
      <c r="J292" s="513"/>
      <c r="K292" s="513"/>
      <c r="L292" s="513"/>
      <c r="M292" s="513"/>
      <c r="N292" s="529"/>
      <c r="O292" s="530">
        <f t="shared" si="40"/>
        <v>0</v>
      </c>
      <c r="P292" s="101"/>
      <c r="Q292" s="101"/>
      <c r="R292" s="101"/>
      <c r="S292" s="101"/>
      <c r="T292" s="101"/>
    </row>
    <row r="293" spans="1:20" x14ac:dyDescent="0.25">
      <c r="A293" s="101"/>
      <c r="B293" s="112" t="s">
        <v>235</v>
      </c>
      <c r="C293" s="509"/>
      <c r="D293" s="513"/>
      <c r="E293" s="513"/>
      <c r="F293" s="513"/>
      <c r="G293" s="513"/>
      <c r="H293" s="513"/>
      <c r="I293" s="513"/>
      <c r="J293" s="513"/>
      <c r="K293" s="513"/>
      <c r="L293" s="513"/>
      <c r="M293" s="513"/>
      <c r="N293" s="529"/>
      <c r="O293" s="530">
        <f t="shared" si="40"/>
        <v>0</v>
      </c>
      <c r="P293" s="101"/>
      <c r="Q293" s="101"/>
      <c r="R293" s="101"/>
      <c r="S293" s="101"/>
      <c r="T293" s="101"/>
    </row>
    <row r="294" spans="1:20" ht="25.5" x14ac:dyDescent="0.25">
      <c r="A294" s="101"/>
      <c r="B294" s="112" t="s">
        <v>277</v>
      </c>
      <c r="C294" s="509"/>
      <c r="D294" s="513"/>
      <c r="E294" s="513"/>
      <c r="F294" s="513"/>
      <c r="G294" s="513"/>
      <c r="H294" s="513"/>
      <c r="I294" s="513"/>
      <c r="J294" s="513"/>
      <c r="K294" s="513"/>
      <c r="L294" s="513"/>
      <c r="M294" s="529"/>
      <c r="N294" s="529"/>
      <c r="O294" s="530">
        <f t="shared" si="40"/>
        <v>0</v>
      </c>
      <c r="P294" s="101"/>
      <c r="Q294" s="101"/>
      <c r="R294" s="101"/>
      <c r="S294" s="101"/>
      <c r="T294" s="101"/>
    </row>
    <row r="295" spans="1:20" x14ac:dyDescent="0.25">
      <c r="A295" s="101"/>
      <c r="B295" s="112" t="s">
        <v>201</v>
      </c>
      <c r="C295" s="509"/>
      <c r="D295" s="513"/>
      <c r="E295" s="513"/>
      <c r="F295" s="513"/>
      <c r="G295" s="513"/>
      <c r="H295" s="513"/>
      <c r="I295" s="513"/>
      <c r="J295" s="513"/>
      <c r="K295" s="513"/>
      <c r="L295" s="513"/>
      <c r="M295" s="513"/>
      <c r="N295" s="529"/>
      <c r="O295" s="530">
        <f t="shared" si="40"/>
        <v>0</v>
      </c>
      <c r="P295" s="101"/>
      <c r="Q295" s="101"/>
      <c r="R295" s="101"/>
      <c r="S295" s="101"/>
      <c r="T295" s="101"/>
    </row>
    <row r="296" spans="1:20" ht="15.75" thickBot="1" x14ac:dyDescent="0.3">
      <c r="A296" s="101"/>
      <c r="B296" s="113" t="s">
        <v>203</v>
      </c>
      <c r="C296" s="509"/>
      <c r="D296" s="513"/>
      <c r="E296" s="513"/>
      <c r="F296" s="513"/>
      <c r="G296" s="513"/>
      <c r="H296" s="513"/>
      <c r="I296" s="513"/>
      <c r="J296" s="513"/>
      <c r="K296" s="513"/>
      <c r="L296" s="513"/>
      <c r="M296" s="513"/>
      <c r="N296" s="529"/>
      <c r="O296" s="530">
        <f t="shared" si="40"/>
        <v>0</v>
      </c>
      <c r="P296" s="101"/>
      <c r="Q296" s="101"/>
      <c r="R296" s="101"/>
      <c r="S296" s="101"/>
      <c r="T296" s="101"/>
    </row>
    <row r="297" spans="1:20" ht="15.75" thickBot="1" x14ac:dyDescent="0.3">
      <c r="A297" s="101"/>
      <c r="B297" s="114" t="s">
        <v>177</v>
      </c>
      <c r="C297" s="518">
        <f t="shared" ref="C297:N297" si="41">SUM(C291:C296)</f>
        <v>0</v>
      </c>
      <c r="D297" s="519">
        <f t="shared" si="41"/>
        <v>0</v>
      </c>
      <c r="E297" s="519">
        <f t="shared" si="41"/>
        <v>0</v>
      </c>
      <c r="F297" s="519">
        <f t="shared" si="41"/>
        <v>0</v>
      </c>
      <c r="G297" s="519">
        <f t="shared" si="41"/>
        <v>0</v>
      </c>
      <c r="H297" s="519">
        <f t="shared" si="41"/>
        <v>0</v>
      </c>
      <c r="I297" s="519">
        <f t="shared" si="41"/>
        <v>0</v>
      </c>
      <c r="J297" s="519">
        <f t="shared" si="41"/>
        <v>0</v>
      </c>
      <c r="K297" s="519">
        <f t="shared" si="41"/>
        <v>0</v>
      </c>
      <c r="L297" s="519">
        <f t="shared" si="41"/>
        <v>0</v>
      </c>
      <c r="M297" s="519">
        <f t="shared" si="41"/>
        <v>0</v>
      </c>
      <c r="N297" s="520">
        <f t="shared" si="41"/>
        <v>0</v>
      </c>
      <c r="O297" s="521">
        <f t="shared" si="40"/>
        <v>0</v>
      </c>
      <c r="P297" s="101"/>
      <c r="Q297" s="101"/>
      <c r="R297" s="101"/>
      <c r="S297" s="101"/>
      <c r="T297" s="101"/>
    </row>
    <row r="298" spans="1:20" x14ac:dyDescent="0.25">
      <c r="A298" s="101"/>
      <c r="B298" s="111" t="s">
        <v>186</v>
      </c>
      <c r="C298" s="522" t="e">
        <f>C297*'Hodinové náklady'!C10</f>
        <v>#DIV/0!</v>
      </c>
      <c r="D298" s="522" t="e">
        <f>D297*'Hodinové náklady'!D10</f>
        <v>#DIV/0!</v>
      </c>
      <c r="E298" s="522" t="e">
        <f>E297*'Hodinové náklady'!E10</f>
        <v>#DIV/0!</v>
      </c>
      <c r="F298" s="522" t="e">
        <f>F297*'Hodinové náklady'!F10</f>
        <v>#DIV/0!</v>
      </c>
      <c r="G298" s="522" t="e">
        <f>G297*'Hodinové náklady'!G10</f>
        <v>#DIV/0!</v>
      </c>
      <c r="H298" s="522" t="e">
        <f>H297*'Hodinové náklady'!H10</f>
        <v>#DIV/0!</v>
      </c>
      <c r="I298" s="522" t="e">
        <f>I297*'Hodinové náklady'!I10</f>
        <v>#DIV/0!</v>
      </c>
      <c r="J298" s="522" t="e">
        <f>J297*'Hodinové náklady'!J10</f>
        <v>#DIV/0!</v>
      </c>
      <c r="K298" s="522" t="e">
        <f>K297*'Hodinové náklady'!K10</f>
        <v>#DIV/0!</v>
      </c>
      <c r="L298" s="522" t="e">
        <f>L297*'Hodinové náklady'!L10</f>
        <v>#DIV/0!</v>
      </c>
      <c r="M298" s="522" t="e">
        <f>M297*'Hodinové náklady'!M10</f>
        <v>#DIV/0!</v>
      </c>
      <c r="N298" s="540">
        <f>N297</f>
        <v>0</v>
      </c>
      <c r="O298" s="523" t="e">
        <f t="shared" si="40"/>
        <v>#DIV/0!</v>
      </c>
      <c r="P298" s="101"/>
      <c r="Q298" s="101"/>
      <c r="R298" s="101"/>
      <c r="S298" s="101"/>
      <c r="T298" s="101"/>
    </row>
    <row r="299" spans="1:20" ht="15.75" thickBot="1" x14ac:dyDescent="0.3">
      <c r="A299" s="101"/>
      <c r="B299" s="115" t="s">
        <v>187</v>
      </c>
      <c r="C299" s="524" t="e">
        <f>C297*'Hodinové náklady'!C13</f>
        <v>#DIV/0!</v>
      </c>
      <c r="D299" s="524" t="e">
        <f>D297*'Hodinové náklady'!D13</f>
        <v>#DIV/0!</v>
      </c>
      <c r="E299" s="524" t="e">
        <f>E297*'Hodinové náklady'!E13</f>
        <v>#DIV/0!</v>
      </c>
      <c r="F299" s="524" t="e">
        <f>F297*'Hodinové náklady'!F13</f>
        <v>#DIV/0!</v>
      </c>
      <c r="G299" s="524" t="e">
        <f>G297*'Hodinové náklady'!G13</f>
        <v>#DIV/0!</v>
      </c>
      <c r="H299" s="524" t="e">
        <f>H297*'Hodinové náklady'!H13</f>
        <v>#DIV/0!</v>
      </c>
      <c r="I299" s="524" t="e">
        <f>I297*'Hodinové náklady'!I13</f>
        <v>#DIV/0!</v>
      </c>
      <c r="J299" s="524" t="e">
        <f>J297*'Hodinové náklady'!J13</f>
        <v>#DIV/0!</v>
      </c>
      <c r="K299" s="524" t="e">
        <f>K297*'Hodinové náklady'!K13</f>
        <v>#DIV/0!</v>
      </c>
      <c r="L299" s="524" t="e">
        <f>L297*'Hodinové náklady'!L13</f>
        <v>#DIV/0!</v>
      </c>
      <c r="M299" s="524" t="e">
        <f>M297*'Hodinové náklady'!M13</f>
        <v>#DIV/0!</v>
      </c>
      <c r="N299" s="541"/>
      <c r="O299" s="525" t="e">
        <f t="shared" si="40"/>
        <v>#DIV/0!</v>
      </c>
      <c r="P299" s="101"/>
      <c r="Q299" s="101"/>
      <c r="R299" s="101"/>
      <c r="S299" s="101"/>
      <c r="T299" s="101"/>
    </row>
    <row r="300" spans="1:20" x14ac:dyDescent="0.25">
      <c r="A300" s="101"/>
      <c r="B300" s="102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1"/>
      <c r="Q300" s="101"/>
      <c r="R300" s="101"/>
      <c r="S300" s="101"/>
      <c r="T300" s="101"/>
    </row>
    <row r="301" spans="1:20" x14ac:dyDescent="0.25">
      <c r="A301" s="101"/>
      <c r="B301" s="102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1"/>
      <c r="Q301" s="101"/>
      <c r="R301" s="101"/>
      <c r="S301" s="101"/>
      <c r="T301" s="101"/>
    </row>
    <row r="302" spans="1:20" ht="15.75" x14ac:dyDescent="0.25">
      <c r="A302" s="101"/>
      <c r="B302" s="119" t="s">
        <v>278</v>
      </c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1"/>
      <c r="Q302" s="101"/>
      <c r="R302" s="101"/>
      <c r="S302" s="101"/>
      <c r="T302" s="101"/>
    </row>
    <row r="303" spans="1:20" ht="15.75" thickBot="1" x14ac:dyDescent="0.3">
      <c r="A303" s="101"/>
      <c r="B303" s="102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1"/>
      <c r="Q303" s="101"/>
      <c r="R303" s="101"/>
      <c r="S303" s="101"/>
      <c r="T303" s="101"/>
    </row>
    <row r="304" spans="1:20" ht="51.75" thickBot="1" x14ac:dyDescent="0.3">
      <c r="A304" s="101"/>
      <c r="B304" s="442" t="s">
        <v>279</v>
      </c>
      <c r="C304" s="125" t="s">
        <v>165</v>
      </c>
      <c r="D304" s="126" t="s">
        <v>166</v>
      </c>
      <c r="E304" s="126" t="s">
        <v>167</v>
      </c>
      <c r="F304" s="126" t="s">
        <v>168</v>
      </c>
      <c r="G304" s="126" t="s">
        <v>169</v>
      </c>
      <c r="H304" s="126" t="s">
        <v>170</v>
      </c>
      <c r="I304" s="126" t="s">
        <v>171</v>
      </c>
      <c r="J304" s="126" t="s">
        <v>172</v>
      </c>
      <c r="K304" s="126" t="s">
        <v>173</v>
      </c>
      <c r="L304" s="126" t="s">
        <v>174</v>
      </c>
      <c r="M304" s="126" t="s">
        <v>280</v>
      </c>
      <c r="N304" s="127" t="s">
        <v>189</v>
      </c>
      <c r="O304" s="128" t="s">
        <v>177</v>
      </c>
      <c r="P304" s="101"/>
      <c r="Q304" s="101"/>
      <c r="R304" s="101"/>
      <c r="S304" s="101"/>
      <c r="T304" s="101"/>
    </row>
    <row r="305" spans="1:20" x14ac:dyDescent="0.25">
      <c r="A305" s="101"/>
      <c r="B305" s="111" t="s">
        <v>281</v>
      </c>
      <c r="C305" s="505"/>
      <c r="D305" s="526"/>
      <c r="E305" s="526"/>
      <c r="F305" s="526"/>
      <c r="G305" s="526"/>
      <c r="H305" s="526"/>
      <c r="I305" s="526"/>
      <c r="J305" s="526"/>
      <c r="K305" s="526"/>
      <c r="L305" s="526"/>
      <c r="M305" s="526"/>
      <c r="N305" s="527"/>
      <c r="O305" s="528">
        <f>SUM(C305:N305)</f>
        <v>0</v>
      </c>
      <c r="P305" s="101"/>
      <c r="Q305" s="101"/>
      <c r="R305" s="101"/>
      <c r="S305" s="101"/>
      <c r="T305" s="101"/>
    </row>
    <row r="306" spans="1:20" ht="15.75" thickBot="1" x14ac:dyDescent="0.3">
      <c r="A306" s="101"/>
      <c r="B306" s="113" t="s">
        <v>282</v>
      </c>
      <c r="C306" s="509"/>
      <c r="D306" s="513"/>
      <c r="E306" s="513"/>
      <c r="F306" s="513"/>
      <c r="G306" s="513"/>
      <c r="H306" s="513"/>
      <c r="I306" s="513"/>
      <c r="J306" s="513"/>
      <c r="K306" s="513"/>
      <c r="L306" s="513"/>
      <c r="M306" s="513"/>
      <c r="N306" s="529"/>
      <c r="O306" s="530">
        <f>SUM(C306:N306)</f>
        <v>0</v>
      </c>
      <c r="P306" s="101"/>
      <c r="Q306" s="101"/>
      <c r="R306" s="101"/>
      <c r="S306" s="101"/>
      <c r="T306" s="101"/>
    </row>
    <row r="307" spans="1:20" ht="15.75" thickBot="1" x14ac:dyDescent="0.3">
      <c r="A307" s="101"/>
      <c r="B307" s="114" t="s">
        <v>177</v>
      </c>
      <c r="C307" s="518">
        <f>SUM(C305:C306)</f>
        <v>0</v>
      </c>
      <c r="D307" s="519">
        <f t="shared" ref="D307:N307" si="42">SUM(D305:D306)</f>
        <v>0</v>
      </c>
      <c r="E307" s="519">
        <f t="shared" si="42"/>
        <v>0</v>
      </c>
      <c r="F307" s="519">
        <f t="shared" si="42"/>
        <v>0</v>
      </c>
      <c r="G307" s="519">
        <f t="shared" si="42"/>
        <v>0</v>
      </c>
      <c r="H307" s="519">
        <f t="shared" si="42"/>
        <v>0</v>
      </c>
      <c r="I307" s="519">
        <f t="shared" si="42"/>
        <v>0</v>
      </c>
      <c r="J307" s="519">
        <f t="shared" si="42"/>
        <v>0</v>
      </c>
      <c r="K307" s="519">
        <f t="shared" si="42"/>
        <v>0</v>
      </c>
      <c r="L307" s="519">
        <f t="shared" si="42"/>
        <v>0</v>
      </c>
      <c r="M307" s="519">
        <f t="shared" si="42"/>
        <v>0</v>
      </c>
      <c r="N307" s="520">
        <f t="shared" si="42"/>
        <v>0</v>
      </c>
      <c r="O307" s="521">
        <f>SUM(C307:N307)</f>
        <v>0</v>
      </c>
      <c r="P307" s="101"/>
      <c r="Q307" s="101"/>
      <c r="R307" s="101"/>
      <c r="S307" s="101"/>
      <c r="T307" s="101"/>
    </row>
    <row r="308" spans="1:20" x14ac:dyDescent="0.25">
      <c r="A308" s="101"/>
      <c r="B308" s="111" t="s">
        <v>186</v>
      </c>
      <c r="C308" s="522" t="e">
        <f>C307*'Hodinové náklady'!C10</f>
        <v>#DIV/0!</v>
      </c>
      <c r="D308" s="522" t="e">
        <f>D307*'Hodinové náklady'!D10</f>
        <v>#DIV/0!</v>
      </c>
      <c r="E308" s="522" t="e">
        <f>E307*'Hodinové náklady'!E10</f>
        <v>#DIV/0!</v>
      </c>
      <c r="F308" s="522" t="e">
        <f>F307*'Hodinové náklady'!F10</f>
        <v>#DIV/0!</v>
      </c>
      <c r="G308" s="522" t="e">
        <f>G307*'Hodinové náklady'!G10</f>
        <v>#DIV/0!</v>
      </c>
      <c r="H308" s="522" t="e">
        <f>H307*'Hodinové náklady'!H10</f>
        <v>#DIV/0!</v>
      </c>
      <c r="I308" s="522" t="e">
        <f>I307*'Hodinové náklady'!I10</f>
        <v>#DIV/0!</v>
      </c>
      <c r="J308" s="522" t="e">
        <f>J307*'Hodinové náklady'!J10</f>
        <v>#DIV/0!</v>
      </c>
      <c r="K308" s="522" t="e">
        <f>K307*'Hodinové náklady'!K10</f>
        <v>#DIV/0!</v>
      </c>
      <c r="L308" s="522" t="e">
        <f>L307*'Hodinové náklady'!L10</f>
        <v>#DIV/0!</v>
      </c>
      <c r="M308" s="542">
        <f>M307</f>
        <v>0</v>
      </c>
      <c r="N308" s="540" t="e">
        <f>N307*'Hodinové náklady'!N10</f>
        <v>#DIV/0!</v>
      </c>
      <c r="O308" s="523" t="e">
        <f>SUM(C308:N308)</f>
        <v>#DIV/0!</v>
      </c>
      <c r="P308" s="101"/>
      <c r="Q308" s="101"/>
      <c r="R308" s="101"/>
      <c r="S308" s="101"/>
      <c r="T308" s="101"/>
    </row>
    <row r="309" spans="1:20" ht="15.75" thickBot="1" x14ac:dyDescent="0.3">
      <c r="A309" s="101"/>
      <c r="B309" s="115" t="s">
        <v>187</v>
      </c>
      <c r="C309" s="524" t="e">
        <f>C307*'Hodinové náklady'!C13</f>
        <v>#DIV/0!</v>
      </c>
      <c r="D309" s="524" t="e">
        <f>D307*'Hodinové náklady'!D13</f>
        <v>#DIV/0!</v>
      </c>
      <c r="E309" s="524" t="e">
        <f>E307*'Hodinové náklady'!E13</f>
        <v>#DIV/0!</v>
      </c>
      <c r="F309" s="524" t="e">
        <f>F307*'Hodinové náklady'!F13</f>
        <v>#DIV/0!</v>
      </c>
      <c r="G309" s="524" t="e">
        <f>G307*'Hodinové náklady'!G13</f>
        <v>#DIV/0!</v>
      </c>
      <c r="H309" s="524" t="e">
        <f>H307*'Hodinové náklady'!H13</f>
        <v>#DIV/0!</v>
      </c>
      <c r="I309" s="524" t="e">
        <f>I307*'Hodinové náklady'!I13</f>
        <v>#DIV/0!</v>
      </c>
      <c r="J309" s="524" t="e">
        <f>J307*'Hodinové náklady'!J13</f>
        <v>#DIV/0!</v>
      </c>
      <c r="K309" s="524" t="e">
        <f>K307*'Hodinové náklady'!K13</f>
        <v>#DIV/0!</v>
      </c>
      <c r="L309" s="524" t="e">
        <f>L307*'Hodinové náklady'!L13</f>
        <v>#DIV/0!</v>
      </c>
      <c r="M309" s="543">
        <f>M307</f>
        <v>0</v>
      </c>
      <c r="N309" s="541" t="e">
        <f>N307*'Hodinové náklady'!N13</f>
        <v>#DIV/0!</v>
      </c>
      <c r="O309" s="525" t="e">
        <f>SUM(C309:N309)</f>
        <v>#DIV/0!</v>
      </c>
      <c r="P309" s="101"/>
      <c r="Q309" s="101"/>
      <c r="R309" s="101"/>
      <c r="S309" s="101"/>
      <c r="T309" s="101"/>
    </row>
    <row r="310" spans="1:20" x14ac:dyDescent="0.25">
      <c r="A310" s="101"/>
      <c r="B310" s="102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1"/>
      <c r="Q310" s="101"/>
      <c r="R310" s="101"/>
      <c r="S310" s="101"/>
      <c r="T310" s="101"/>
    </row>
  </sheetData>
  <mergeCells count="2">
    <mergeCell ref="Q108:Q109"/>
    <mergeCell ref="Q119:Q120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3BE4-F644-400B-8E82-6A73D4A823ED}">
  <dimension ref="A1:O15"/>
  <sheetViews>
    <sheetView showGridLines="0" zoomScaleNormal="100" workbookViewId="0"/>
  </sheetViews>
  <sheetFormatPr defaultRowHeight="15" x14ac:dyDescent="0.25"/>
  <cols>
    <col min="1" max="1" width="2" customWidth="1"/>
    <col min="2" max="2" width="43.7109375" customWidth="1"/>
    <col min="3" max="14" width="16.7109375" bestFit="1" customWidth="1"/>
  </cols>
  <sheetData>
    <row r="1" spans="1:15" x14ac:dyDescent="0.25">
      <c r="A1" s="130"/>
      <c r="B1" s="13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30"/>
      <c r="O1" s="130"/>
    </row>
    <row r="2" spans="1:15" ht="18" x14ac:dyDescent="0.25">
      <c r="A2" s="130"/>
      <c r="B2" s="131" t="s">
        <v>283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.75" thickBot="1" x14ac:dyDescent="0.3">
      <c r="A3" s="130"/>
      <c r="B3" s="13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38.25" x14ac:dyDescent="0.25">
      <c r="A4" s="130"/>
      <c r="B4" s="420"/>
      <c r="C4" s="143" t="s">
        <v>165</v>
      </c>
      <c r="D4" s="144" t="s">
        <v>166</v>
      </c>
      <c r="E4" s="144" t="s">
        <v>167</v>
      </c>
      <c r="F4" s="144" t="s">
        <v>168</v>
      </c>
      <c r="G4" s="144" t="s">
        <v>169</v>
      </c>
      <c r="H4" s="144" t="s">
        <v>170</v>
      </c>
      <c r="I4" s="144" t="s">
        <v>171</v>
      </c>
      <c r="J4" s="144" t="s">
        <v>172</v>
      </c>
      <c r="K4" s="144" t="s">
        <v>173</v>
      </c>
      <c r="L4" s="144" t="s">
        <v>174</v>
      </c>
      <c r="M4" s="144" t="s">
        <v>175</v>
      </c>
      <c r="N4" s="145" t="s">
        <v>176</v>
      </c>
      <c r="O4" s="130"/>
    </row>
    <row r="5" spans="1:15" ht="26.25" thickBot="1" x14ac:dyDescent="0.3">
      <c r="A5" s="130"/>
      <c r="B5" s="421"/>
      <c r="C5" s="146" t="s">
        <v>284</v>
      </c>
      <c r="D5" s="147" t="s">
        <v>285</v>
      </c>
      <c r="E5" s="147" t="s">
        <v>286</v>
      </c>
      <c r="F5" s="147" t="s">
        <v>286</v>
      </c>
      <c r="G5" s="147" t="s">
        <v>287</v>
      </c>
      <c r="H5" s="147" t="s">
        <v>288</v>
      </c>
      <c r="I5" s="147" t="s">
        <v>289</v>
      </c>
      <c r="J5" s="147" t="s">
        <v>172</v>
      </c>
      <c r="K5" s="147" t="s">
        <v>173</v>
      </c>
      <c r="L5" s="147" t="s">
        <v>290</v>
      </c>
      <c r="M5" s="147" t="s">
        <v>291</v>
      </c>
      <c r="N5" s="148" t="s">
        <v>292</v>
      </c>
      <c r="O5" s="130"/>
    </row>
    <row r="6" spans="1:15" x14ac:dyDescent="0.25">
      <c r="A6" s="130"/>
      <c r="B6" s="86" t="s">
        <v>293</v>
      </c>
      <c r="C6" s="132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  <c r="O6" s="130"/>
    </row>
    <row r="7" spans="1:15" x14ac:dyDescent="0.25">
      <c r="A7" s="130"/>
      <c r="B7" s="88" t="s">
        <v>294</v>
      </c>
      <c r="C7" s="135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7"/>
      <c r="O7" s="130"/>
    </row>
    <row r="8" spans="1:15" x14ac:dyDescent="0.25">
      <c r="A8" s="130"/>
      <c r="B8" s="112" t="s">
        <v>295</v>
      </c>
      <c r="C8" s="80"/>
      <c r="D8" s="81"/>
      <c r="E8" s="81"/>
      <c r="F8" s="81"/>
      <c r="G8" s="81"/>
      <c r="H8" s="81"/>
      <c r="I8" s="81"/>
      <c r="J8" s="81"/>
      <c r="K8" s="81"/>
      <c r="L8" s="81"/>
      <c r="M8" s="81"/>
      <c r="N8" s="544"/>
      <c r="O8" s="130"/>
    </row>
    <row r="9" spans="1:15" x14ac:dyDescent="0.25">
      <c r="A9" s="130"/>
      <c r="B9" s="112" t="s">
        <v>296</v>
      </c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544"/>
      <c r="O9" s="130"/>
    </row>
    <row r="10" spans="1:15" x14ac:dyDescent="0.25">
      <c r="A10" s="130"/>
      <c r="B10" s="112" t="s">
        <v>297</v>
      </c>
      <c r="C10" s="545" t="e">
        <f t="shared" ref="C10:N10" si="0">C8/C9</f>
        <v>#DIV/0!</v>
      </c>
      <c r="D10" s="546" t="e">
        <f t="shared" si="0"/>
        <v>#DIV/0!</v>
      </c>
      <c r="E10" s="546" t="e">
        <f t="shared" si="0"/>
        <v>#DIV/0!</v>
      </c>
      <c r="F10" s="546" t="e">
        <f t="shared" si="0"/>
        <v>#DIV/0!</v>
      </c>
      <c r="G10" s="546" t="e">
        <f t="shared" si="0"/>
        <v>#DIV/0!</v>
      </c>
      <c r="H10" s="546" t="e">
        <f t="shared" si="0"/>
        <v>#DIV/0!</v>
      </c>
      <c r="I10" s="546" t="e">
        <f t="shared" si="0"/>
        <v>#DIV/0!</v>
      </c>
      <c r="J10" s="546" t="e">
        <f t="shared" si="0"/>
        <v>#DIV/0!</v>
      </c>
      <c r="K10" s="546" t="e">
        <f t="shared" si="0"/>
        <v>#DIV/0!</v>
      </c>
      <c r="L10" s="546" t="e">
        <f t="shared" si="0"/>
        <v>#DIV/0!</v>
      </c>
      <c r="M10" s="546" t="e">
        <f t="shared" si="0"/>
        <v>#DIV/0!</v>
      </c>
      <c r="N10" s="547" t="e">
        <f t="shared" si="0"/>
        <v>#DIV/0!</v>
      </c>
      <c r="O10" s="130"/>
    </row>
    <row r="11" spans="1:15" x14ac:dyDescent="0.25">
      <c r="A11" s="130"/>
      <c r="B11" s="112" t="s">
        <v>298</v>
      </c>
      <c r="C11" s="80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544"/>
      <c r="O11" s="130"/>
    </row>
    <row r="12" spans="1:15" x14ac:dyDescent="0.25">
      <c r="A12" s="130"/>
      <c r="B12" s="112" t="str">
        <f>"Náklady vložného kapitálu ve výši "&amp;Objemy!D4*100&amp;" % p. a."</f>
        <v>Náklady vložného kapitálu ve výši 0 % p. a.</v>
      </c>
      <c r="C12" s="548">
        <f>C11*Objemy!$D$4</f>
        <v>0</v>
      </c>
      <c r="D12" s="548">
        <f>D11*Objemy!$D$4</f>
        <v>0</v>
      </c>
      <c r="E12" s="548">
        <f>E11*Objemy!$D$4</f>
        <v>0</v>
      </c>
      <c r="F12" s="548">
        <f>F11*Objemy!$D$4</f>
        <v>0</v>
      </c>
      <c r="G12" s="548">
        <f>G11*Objemy!$D$4</f>
        <v>0</v>
      </c>
      <c r="H12" s="548">
        <f>H11*Objemy!$D$4</f>
        <v>0</v>
      </c>
      <c r="I12" s="548">
        <f>I11*Objemy!$D$4</f>
        <v>0</v>
      </c>
      <c r="J12" s="548">
        <f>J11*Objemy!$D$4</f>
        <v>0</v>
      </c>
      <c r="K12" s="548">
        <f>K11*Objemy!$D$4</f>
        <v>0</v>
      </c>
      <c r="L12" s="548">
        <f>L11*Objemy!$D$4</f>
        <v>0</v>
      </c>
      <c r="M12" s="548">
        <f>M11*Objemy!$D$4</f>
        <v>0</v>
      </c>
      <c r="N12" s="63">
        <f>N11*Objemy!$D$4</f>
        <v>0</v>
      </c>
      <c r="O12" s="130"/>
    </row>
    <row r="13" spans="1:15" x14ac:dyDescent="0.25">
      <c r="A13" s="130"/>
      <c r="B13" s="112" t="s">
        <v>299</v>
      </c>
      <c r="C13" s="545" t="e">
        <f>C12/C9</f>
        <v>#DIV/0!</v>
      </c>
      <c r="D13" s="546" t="e">
        <f t="shared" ref="D13:N13" si="1">D12/D9</f>
        <v>#DIV/0!</v>
      </c>
      <c r="E13" s="546" t="e">
        <f t="shared" si="1"/>
        <v>#DIV/0!</v>
      </c>
      <c r="F13" s="546" t="e">
        <f t="shared" si="1"/>
        <v>#DIV/0!</v>
      </c>
      <c r="G13" s="546" t="e">
        <f t="shared" si="1"/>
        <v>#DIV/0!</v>
      </c>
      <c r="H13" s="546" t="e">
        <f t="shared" si="1"/>
        <v>#DIV/0!</v>
      </c>
      <c r="I13" s="546" t="e">
        <f t="shared" si="1"/>
        <v>#DIV/0!</v>
      </c>
      <c r="J13" s="546" t="e">
        <f t="shared" si="1"/>
        <v>#DIV/0!</v>
      </c>
      <c r="K13" s="546" t="e">
        <f t="shared" si="1"/>
        <v>#DIV/0!</v>
      </c>
      <c r="L13" s="546" t="e">
        <f t="shared" si="1"/>
        <v>#DIV/0!</v>
      </c>
      <c r="M13" s="546" t="e">
        <f t="shared" si="1"/>
        <v>#DIV/0!</v>
      </c>
      <c r="N13" s="547" t="e">
        <f t="shared" si="1"/>
        <v>#DIV/0!</v>
      </c>
      <c r="O13" s="130"/>
    </row>
    <row r="14" spans="1:15" ht="15.75" thickBot="1" x14ac:dyDescent="0.3">
      <c r="A14" s="130"/>
      <c r="B14" s="115" t="s">
        <v>300</v>
      </c>
      <c r="C14" s="138" t="e">
        <f>C10+C13</f>
        <v>#DIV/0!</v>
      </c>
      <c r="D14" s="139" t="e">
        <f t="shared" ref="D14:N14" si="2">D10+D13</f>
        <v>#DIV/0!</v>
      </c>
      <c r="E14" s="139" t="e">
        <f t="shared" si="2"/>
        <v>#DIV/0!</v>
      </c>
      <c r="F14" s="139" t="e">
        <f t="shared" si="2"/>
        <v>#DIV/0!</v>
      </c>
      <c r="G14" s="139" t="e">
        <f t="shared" si="2"/>
        <v>#DIV/0!</v>
      </c>
      <c r="H14" s="139" t="e">
        <f t="shared" si="2"/>
        <v>#DIV/0!</v>
      </c>
      <c r="I14" s="139" t="e">
        <f t="shared" si="2"/>
        <v>#DIV/0!</v>
      </c>
      <c r="J14" s="139" t="e">
        <f t="shared" si="2"/>
        <v>#DIV/0!</v>
      </c>
      <c r="K14" s="139" t="e">
        <f t="shared" si="2"/>
        <v>#DIV/0!</v>
      </c>
      <c r="L14" s="139" t="e">
        <f t="shared" si="2"/>
        <v>#DIV/0!</v>
      </c>
      <c r="M14" s="139" t="e">
        <f t="shared" si="2"/>
        <v>#DIV/0!</v>
      </c>
      <c r="N14" s="140" t="e">
        <f t="shared" si="2"/>
        <v>#DIV/0!</v>
      </c>
      <c r="O14" s="130"/>
    </row>
    <row r="15" spans="1:15" x14ac:dyDescent="0.25">
      <c r="A15" s="130"/>
      <c r="B15" s="130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130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E9D4-99BB-4F0E-9F92-464161C20B49}">
  <dimension ref="A1:L39"/>
  <sheetViews>
    <sheetView showGridLines="0" topLeftCell="A13" zoomScaleNormal="100" workbookViewId="0">
      <selection activeCell="A2" sqref="A2"/>
    </sheetView>
  </sheetViews>
  <sheetFormatPr defaultRowHeight="15" x14ac:dyDescent="0.25"/>
  <cols>
    <col min="1" max="1" width="1.140625" customWidth="1"/>
    <col min="2" max="2" width="8.85546875" customWidth="1"/>
    <col min="3" max="3" width="81.5703125" customWidth="1"/>
    <col min="4" max="4" width="18.42578125" bestFit="1" customWidth="1"/>
    <col min="5" max="5" width="24.5703125" customWidth="1"/>
    <col min="6" max="6" width="16.42578125" bestFit="1" customWidth="1"/>
    <col min="7" max="7" width="24.85546875" customWidth="1"/>
    <col min="8" max="8" width="25.42578125" customWidth="1"/>
    <col min="9" max="9" width="1.85546875" customWidth="1"/>
    <col min="10" max="10" width="19.7109375" bestFit="1" customWidth="1"/>
  </cols>
  <sheetData>
    <row r="1" spans="1:12" x14ac:dyDescent="0.25">
      <c r="A1" s="70"/>
      <c r="B1" s="70"/>
      <c r="C1" s="70"/>
      <c r="D1" s="149"/>
      <c r="E1" s="70"/>
      <c r="F1" s="70"/>
      <c r="G1" s="70"/>
      <c r="H1" s="70"/>
      <c r="I1" s="70"/>
      <c r="J1" s="70"/>
      <c r="K1" s="70"/>
      <c r="L1" s="70"/>
    </row>
    <row r="2" spans="1:12" ht="18" x14ac:dyDescent="0.25">
      <c r="A2" s="70"/>
      <c r="B2" s="150" t="s">
        <v>301</v>
      </c>
      <c r="C2" s="70"/>
      <c r="D2" s="149"/>
      <c r="E2" s="70"/>
      <c r="F2" s="70"/>
      <c r="G2" s="70"/>
      <c r="H2" s="70"/>
      <c r="I2" s="70"/>
      <c r="J2" s="70"/>
      <c r="K2" s="70"/>
      <c r="L2" s="70"/>
    </row>
    <row r="3" spans="1:12" ht="15.75" thickBot="1" x14ac:dyDescent="0.3">
      <c r="A3" s="70"/>
      <c r="B3" s="70"/>
      <c r="C3" s="70"/>
      <c r="D3" s="149"/>
      <c r="E3" s="70"/>
      <c r="F3" s="70"/>
      <c r="G3" s="70"/>
      <c r="H3" s="70"/>
      <c r="I3" s="70"/>
      <c r="J3" s="70"/>
      <c r="K3" s="70"/>
      <c r="L3" s="70"/>
    </row>
    <row r="4" spans="1:12" x14ac:dyDescent="0.25">
      <c r="A4" s="70"/>
      <c r="B4" s="768" t="s">
        <v>302</v>
      </c>
      <c r="C4" s="450" t="s">
        <v>303</v>
      </c>
      <c r="D4" s="444" t="s">
        <v>304</v>
      </c>
      <c r="E4" s="445" t="s">
        <v>305</v>
      </c>
      <c r="F4" s="445" t="s">
        <v>306</v>
      </c>
      <c r="G4" s="445" t="s">
        <v>307</v>
      </c>
      <c r="H4" s="446" t="s">
        <v>308</v>
      </c>
      <c r="I4" s="70"/>
      <c r="J4" s="70"/>
      <c r="K4" s="70"/>
      <c r="L4" s="70"/>
    </row>
    <row r="5" spans="1:12" x14ac:dyDescent="0.25">
      <c r="A5" s="70"/>
      <c r="B5" s="769"/>
      <c r="C5" s="771" t="s">
        <v>309</v>
      </c>
      <c r="D5" s="447" t="s">
        <v>310</v>
      </c>
      <c r="E5" s="448" t="s">
        <v>311</v>
      </c>
      <c r="F5" s="448" t="s">
        <v>312</v>
      </c>
      <c r="G5" s="448" t="s">
        <v>311</v>
      </c>
      <c r="H5" s="449" t="s">
        <v>311</v>
      </c>
      <c r="I5" s="70"/>
      <c r="J5" s="70"/>
      <c r="K5" s="70"/>
      <c r="L5" s="70"/>
    </row>
    <row r="6" spans="1:12" ht="39" thickBot="1" x14ac:dyDescent="0.3">
      <c r="A6" s="70"/>
      <c r="B6" s="770"/>
      <c r="C6" s="772"/>
      <c r="D6" s="191" t="s">
        <v>313</v>
      </c>
      <c r="E6" s="192" t="s">
        <v>314</v>
      </c>
      <c r="F6" s="192" t="s">
        <v>315</v>
      </c>
      <c r="G6" s="192" t="s">
        <v>316</v>
      </c>
      <c r="H6" s="193" t="s">
        <v>317</v>
      </c>
      <c r="I6" s="70"/>
      <c r="J6" s="70"/>
      <c r="K6" s="70"/>
      <c r="L6" s="70"/>
    </row>
    <row r="7" spans="1:12" x14ac:dyDescent="0.25">
      <c r="A7" s="70"/>
      <c r="B7" s="151" t="s">
        <v>318</v>
      </c>
      <c r="C7" s="152" t="s">
        <v>319</v>
      </c>
      <c r="D7" s="153">
        <f>Objemy!L12</f>
        <v>0</v>
      </c>
      <c r="E7" s="154" t="e">
        <f>Procesy!O19+Procesy!O20</f>
        <v>#DIV/0!</v>
      </c>
      <c r="F7" s="197"/>
      <c r="G7" s="154" t="e">
        <f>E7*Objemy!$D$6</f>
        <v>#DIV/0!</v>
      </c>
      <c r="H7" s="155" t="e">
        <f>E7+F7+G7</f>
        <v>#DIV/0!</v>
      </c>
      <c r="I7" s="156"/>
      <c r="J7" s="70"/>
      <c r="K7" s="70"/>
      <c r="L7" s="70"/>
    </row>
    <row r="8" spans="1:12" x14ac:dyDescent="0.25">
      <c r="A8" s="70"/>
      <c r="B8" s="157" t="s">
        <v>320</v>
      </c>
      <c r="C8" s="158" t="s">
        <v>321</v>
      </c>
      <c r="D8" s="159">
        <f>Objemy!L13</f>
        <v>0</v>
      </c>
      <c r="E8" s="160" t="e">
        <f>Procesy!O28+Procesy!O29</f>
        <v>#DIV/0!</v>
      </c>
      <c r="F8" s="198"/>
      <c r="G8" s="160" t="e">
        <f>E8*Objemy!$D$6</f>
        <v>#DIV/0!</v>
      </c>
      <c r="H8" s="161" t="e">
        <f t="shared" ref="H8:H29" si="0">E8+F8+G8</f>
        <v>#DIV/0!</v>
      </c>
      <c r="I8" s="156"/>
      <c r="J8" s="70"/>
      <c r="K8" s="70"/>
      <c r="L8" s="70"/>
    </row>
    <row r="9" spans="1:12" ht="15.75" thickBot="1" x14ac:dyDescent="0.3">
      <c r="A9" s="70"/>
      <c r="B9" s="162" t="s">
        <v>322</v>
      </c>
      <c r="C9" s="163" t="s">
        <v>323</v>
      </c>
      <c r="D9" s="164">
        <f>Objemy!L14</f>
        <v>0</v>
      </c>
      <c r="E9" s="165" t="e">
        <f>Procesy!O37+Procesy!O38</f>
        <v>#DIV/0!</v>
      </c>
      <c r="F9" s="196"/>
      <c r="G9" s="165" t="e">
        <f>E9*Objemy!$D$6</f>
        <v>#DIV/0!</v>
      </c>
      <c r="H9" s="166" t="e">
        <f t="shared" si="0"/>
        <v>#DIV/0!</v>
      </c>
      <c r="I9" s="156"/>
      <c r="J9" s="70"/>
      <c r="K9" s="70"/>
      <c r="L9" s="70"/>
    </row>
    <row r="10" spans="1:12" x14ac:dyDescent="0.25">
      <c r="A10" s="70"/>
      <c r="B10" s="151" t="s">
        <v>324</v>
      </c>
      <c r="C10" s="152" t="s">
        <v>67</v>
      </c>
      <c r="D10" s="167"/>
      <c r="E10" s="168" t="e">
        <f>Procesy!O54+Procesy!O55</f>
        <v>#DIV/0!</v>
      </c>
      <c r="F10" s="199"/>
      <c r="G10" s="168" t="e">
        <f>E10*Objemy!$D$6</f>
        <v>#DIV/0!</v>
      </c>
      <c r="H10" s="169" t="e">
        <f t="shared" si="0"/>
        <v>#DIV/0!</v>
      </c>
      <c r="I10" s="156"/>
      <c r="J10" s="70"/>
      <c r="K10" s="70"/>
      <c r="L10" s="70"/>
    </row>
    <row r="11" spans="1:12" x14ac:dyDescent="0.25">
      <c r="A11" s="70"/>
      <c r="B11" s="157" t="s">
        <v>325</v>
      </c>
      <c r="C11" s="158" t="s">
        <v>137</v>
      </c>
      <c r="D11" s="159">
        <f>Objemy!L15</f>
        <v>0</v>
      </c>
      <c r="E11" s="160" t="e">
        <f>Procesy!O73+Procesy!O74</f>
        <v>#DIV/0!</v>
      </c>
      <c r="F11" s="198"/>
      <c r="G11" s="160" t="e">
        <f>E11*Objemy!$D$6</f>
        <v>#DIV/0!</v>
      </c>
      <c r="H11" s="161" t="e">
        <f t="shared" si="0"/>
        <v>#DIV/0!</v>
      </c>
      <c r="I11" s="156"/>
      <c r="J11" s="70"/>
      <c r="K11" s="70"/>
      <c r="L11" s="70"/>
    </row>
    <row r="12" spans="1:12" ht="15.75" thickBot="1" x14ac:dyDescent="0.3">
      <c r="A12" s="70"/>
      <c r="B12" s="170" t="s">
        <v>326</v>
      </c>
      <c r="C12" s="171" t="s">
        <v>138</v>
      </c>
      <c r="D12" s="172">
        <f>Objemy!L16</f>
        <v>0</v>
      </c>
      <c r="E12" s="173" t="e">
        <f>Procesy!O92+Procesy!O93</f>
        <v>#DIV/0!</v>
      </c>
      <c r="F12" s="200"/>
      <c r="G12" s="173" t="e">
        <f>E12*Objemy!$D$6</f>
        <v>#DIV/0!</v>
      </c>
      <c r="H12" s="174" t="e">
        <f t="shared" si="0"/>
        <v>#DIV/0!</v>
      </c>
      <c r="I12" s="156"/>
      <c r="J12" s="70"/>
      <c r="K12" s="70"/>
      <c r="L12" s="70"/>
    </row>
    <row r="13" spans="1:12" x14ac:dyDescent="0.25">
      <c r="A13" s="70"/>
      <c r="B13" s="175" t="s">
        <v>327</v>
      </c>
      <c r="C13" s="176" t="s">
        <v>328</v>
      </c>
      <c r="D13" s="177"/>
      <c r="E13" s="154" t="e">
        <f>Procesy!O109+Procesy!O110</f>
        <v>#DIV/0!</v>
      </c>
      <c r="F13" s="197"/>
      <c r="G13" s="154" t="e">
        <f>E13*Objemy!$D$6</f>
        <v>#DIV/0!</v>
      </c>
      <c r="H13" s="155" t="e">
        <f>E13+F13+G13</f>
        <v>#DIV/0!</v>
      </c>
      <c r="I13" s="156"/>
      <c r="J13" s="70"/>
      <c r="K13" s="70"/>
      <c r="L13" s="70"/>
    </row>
    <row r="14" spans="1:12" ht="15.75" thickBot="1" x14ac:dyDescent="0.3">
      <c r="A14" s="70"/>
      <c r="B14" s="162" t="s">
        <v>329</v>
      </c>
      <c r="C14" s="163" t="s">
        <v>330</v>
      </c>
      <c r="D14" s="178"/>
      <c r="E14" s="165" t="e">
        <f>Procesy!O120+Procesy!O121</f>
        <v>#DIV/0!</v>
      </c>
      <c r="F14" s="196"/>
      <c r="G14" s="165" t="e">
        <f>E14*Objemy!$D$6</f>
        <v>#DIV/0!</v>
      </c>
      <c r="H14" s="166" t="e">
        <f t="shared" si="0"/>
        <v>#DIV/0!</v>
      </c>
      <c r="I14" s="156"/>
      <c r="J14" s="70"/>
      <c r="K14" s="70"/>
      <c r="L14" s="70"/>
    </row>
    <row r="15" spans="1:12" ht="15.75" thickBot="1" x14ac:dyDescent="0.3">
      <c r="A15" s="70"/>
      <c r="B15" s="151" t="s">
        <v>331</v>
      </c>
      <c r="C15" s="152" t="s">
        <v>332</v>
      </c>
      <c r="D15" s="167"/>
      <c r="E15" s="168" t="e">
        <f>Procesy!O136+Procesy!O137</f>
        <v>#DIV/0!</v>
      </c>
      <c r="F15" s="199"/>
      <c r="G15" s="168" t="e">
        <f>E15*Objemy!$D$6</f>
        <v>#DIV/0!</v>
      </c>
      <c r="H15" s="169" t="e">
        <f t="shared" si="0"/>
        <v>#DIV/0!</v>
      </c>
      <c r="I15" s="156"/>
      <c r="J15" s="70"/>
      <c r="K15" s="70"/>
      <c r="L15" s="70"/>
    </row>
    <row r="16" spans="1:12" ht="15.75" thickBot="1" x14ac:dyDescent="0.3">
      <c r="A16" s="70"/>
      <c r="B16" s="157" t="s">
        <v>333</v>
      </c>
      <c r="C16" s="158" t="s">
        <v>240</v>
      </c>
      <c r="D16" s="179"/>
      <c r="E16" s="160" t="e">
        <f>Procesy!O149+Procesy!O150</f>
        <v>#DIV/0!</v>
      </c>
      <c r="F16" s="198"/>
      <c r="G16" s="160" t="e">
        <f>E16*Objemy!$D$6</f>
        <v>#DIV/0!</v>
      </c>
      <c r="H16" s="161" t="e">
        <f t="shared" si="0"/>
        <v>#DIV/0!</v>
      </c>
      <c r="I16" s="156"/>
      <c r="J16" s="194" t="s">
        <v>560</v>
      </c>
      <c r="K16" s="70"/>
      <c r="L16" s="70"/>
    </row>
    <row r="17" spans="1:12" x14ac:dyDescent="0.25">
      <c r="A17" s="70"/>
      <c r="B17" s="157" t="s">
        <v>334</v>
      </c>
      <c r="C17" s="158" t="s">
        <v>242</v>
      </c>
      <c r="D17" s="179"/>
      <c r="E17" s="160" t="e">
        <f>Procesy!O162+Procesy!O163</f>
        <v>#DIV/0!</v>
      </c>
      <c r="F17" s="198"/>
      <c r="G17" s="160" t="e">
        <f>E17*Objemy!$D$6</f>
        <v>#DIV/0!</v>
      </c>
      <c r="H17" s="161" t="e">
        <f t="shared" si="0"/>
        <v>#DIV/0!</v>
      </c>
      <c r="I17" s="156"/>
      <c r="J17" s="202"/>
      <c r="K17" s="70"/>
      <c r="L17" s="70"/>
    </row>
    <row r="18" spans="1:12" ht="15.75" thickBot="1" x14ac:dyDescent="0.3">
      <c r="A18" s="70"/>
      <c r="B18" s="157" t="s">
        <v>335</v>
      </c>
      <c r="C18" s="158" t="s">
        <v>244</v>
      </c>
      <c r="D18" s="179"/>
      <c r="E18" s="160" t="e">
        <f>Procesy!O175+Procesy!O176</f>
        <v>#DIV/0!</v>
      </c>
      <c r="F18" s="198"/>
      <c r="G18" s="160" t="e">
        <f>E18*Objemy!$D$6</f>
        <v>#DIV/0!</v>
      </c>
      <c r="H18" s="161" t="e">
        <f t="shared" si="0"/>
        <v>#DIV/0!</v>
      </c>
      <c r="I18" s="156"/>
      <c r="J18" s="180">
        <f>1-J17</f>
        <v>1</v>
      </c>
      <c r="K18" s="70"/>
      <c r="L18" s="70"/>
    </row>
    <row r="19" spans="1:12" x14ac:dyDescent="0.25">
      <c r="A19" s="70"/>
      <c r="B19" s="157" t="s">
        <v>336</v>
      </c>
      <c r="C19" s="158" t="s">
        <v>337</v>
      </c>
      <c r="D19" s="179"/>
      <c r="E19" s="160" t="e">
        <f>Procesy!O192+Procesy!O193</f>
        <v>#DIV/0!</v>
      </c>
      <c r="F19" s="198"/>
      <c r="G19" s="160" t="e">
        <f>E19*Objemy!$D$6</f>
        <v>#DIV/0!</v>
      </c>
      <c r="H19" s="161" t="e">
        <f t="shared" si="0"/>
        <v>#DIV/0!</v>
      </c>
      <c r="I19" s="156"/>
      <c r="J19" s="70"/>
      <c r="K19" s="70"/>
      <c r="L19" s="70"/>
    </row>
    <row r="20" spans="1:12" ht="15.75" thickBot="1" x14ac:dyDescent="0.3">
      <c r="A20" s="70"/>
      <c r="B20" s="170" t="s">
        <v>338</v>
      </c>
      <c r="C20" s="171" t="s">
        <v>339</v>
      </c>
      <c r="D20" s="181"/>
      <c r="E20" s="173" t="e">
        <f>Procesy!O206+Procesy!O207</f>
        <v>#DIV/0!</v>
      </c>
      <c r="F20" s="200"/>
      <c r="G20" s="173" t="e">
        <f>E20*Objemy!$D$6</f>
        <v>#DIV/0!</v>
      </c>
      <c r="H20" s="174" t="e">
        <f t="shared" si="0"/>
        <v>#DIV/0!</v>
      </c>
      <c r="I20" s="156"/>
      <c r="J20" s="70"/>
      <c r="K20" s="70"/>
      <c r="L20" s="70"/>
    </row>
    <row r="21" spans="1:12" x14ac:dyDescent="0.25">
      <c r="A21" s="70"/>
      <c r="B21" s="151" t="s">
        <v>340</v>
      </c>
      <c r="C21" s="152" t="s">
        <v>341</v>
      </c>
      <c r="D21" s="167"/>
      <c r="E21" s="168" t="e">
        <f>Procesy!O226+Procesy!O227</f>
        <v>#DIV/0!</v>
      </c>
      <c r="F21" s="168" t="e">
        <f>'Externí náklady'!C6+'Externí náklady'!C7+'Externí náklady'!C4</f>
        <v>#DIV/0!</v>
      </c>
      <c r="G21" s="168" t="e">
        <f>E21*Objemy!$D$6</f>
        <v>#DIV/0!</v>
      </c>
      <c r="H21" s="169" t="e">
        <f t="shared" si="0"/>
        <v>#DIV/0!</v>
      </c>
      <c r="I21" s="156"/>
      <c r="J21" s="70"/>
      <c r="K21" s="70"/>
      <c r="L21" s="70"/>
    </row>
    <row r="22" spans="1:12" ht="15.75" thickBot="1" x14ac:dyDescent="0.3">
      <c r="A22" s="70"/>
      <c r="B22" s="170" t="s">
        <v>342</v>
      </c>
      <c r="C22" s="171" t="s">
        <v>343</v>
      </c>
      <c r="D22" s="181"/>
      <c r="E22" s="173" t="e">
        <f>Procesy!O238+Procesy!O239</f>
        <v>#DIV/0!</v>
      </c>
      <c r="F22" s="200"/>
      <c r="G22" s="173" t="e">
        <f>E22*Objemy!$D$6</f>
        <v>#DIV/0!</v>
      </c>
      <c r="H22" s="174" t="e">
        <f t="shared" si="0"/>
        <v>#DIV/0!</v>
      </c>
      <c r="I22" s="156"/>
      <c r="J22" s="70"/>
      <c r="K22" s="70"/>
      <c r="L22" s="70"/>
    </row>
    <row r="23" spans="1:12" x14ac:dyDescent="0.25">
      <c r="A23" s="70"/>
      <c r="B23" s="175" t="s">
        <v>344</v>
      </c>
      <c r="C23" s="176" t="s">
        <v>345</v>
      </c>
      <c r="D23" s="177"/>
      <c r="E23" s="154" t="e">
        <f>Procesy!O251+Procesy!O252</f>
        <v>#DIV/0!</v>
      </c>
      <c r="F23" s="154" t="e">
        <f>'Externí náklady'!C10</f>
        <v>#DIV/0!</v>
      </c>
      <c r="G23" s="154" t="e">
        <f>E23*Objemy!$D$6</f>
        <v>#DIV/0!</v>
      </c>
      <c r="H23" s="155" t="e">
        <f t="shared" si="0"/>
        <v>#DIV/0!</v>
      </c>
      <c r="I23" s="156"/>
      <c r="J23" s="70"/>
      <c r="K23" s="70"/>
      <c r="L23" s="70"/>
    </row>
    <row r="24" spans="1:12" ht="15.75" thickBot="1" x14ac:dyDescent="0.3">
      <c r="A24" s="70"/>
      <c r="B24" s="162" t="s">
        <v>346</v>
      </c>
      <c r="C24" s="163" t="s">
        <v>103</v>
      </c>
      <c r="D24" s="178"/>
      <c r="E24" s="196"/>
      <c r="F24" s="165" t="e">
        <f>'Externí náklady'!C11</f>
        <v>#DIV/0!</v>
      </c>
      <c r="G24" s="165">
        <f>E24*Objemy!$D$6</f>
        <v>0</v>
      </c>
      <c r="H24" s="166" t="e">
        <f t="shared" si="0"/>
        <v>#DIV/0!</v>
      </c>
      <c r="I24" s="156"/>
      <c r="J24" s="70"/>
      <c r="K24" s="70"/>
      <c r="L24" s="70"/>
    </row>
    <row r="25" spans="1:12" x14ac:dyDescent="0.25">
      <c r="A25" s="70"/>
      <c r="B25" s="151" t="s">
        <v>347</v>
      </c>
      <c r="C25" s="152" t="s">
        <v>348</v>
      </c>
      <c r="D25" s="167"/>
      <c r="E25" s="168" t="e">
        <f>Procesy!O265+Procesy!O266</f>
        <v>#DIV/0!</v>
      </c>
      <c r="F25" s="199"/>
      <c r="G25" s="168" t="e">
        <f>E25*Objemy!$D$6</f>
        <v>#DIV/0!</v>
      </c>
      <c r="H25" s="169" t="e">
        <f t="shared" si="0"/>
        <v>#DIV/0!</v>
      </c>
      <c r="I25" s="156"/>
      <c r="J25" s="70"/>
      <c r="K25" s="70"/>
      <c r="L25" s="70"/>
    </row>
    <row r="26" spans="1:12" x14ac:dyDescent="0.25">
      <c r="A26" s="70"/>
      <c r="B26" s="157" t="s">
        <v>349</v>
      </c>
      <c r="C26" s="158" t="s">
        <v>350</v>
      </c>
      <c r="D26" s="179"/>
      <c r="E26" s="160" t="e">
        <f>Procesy!O276+Procesy!O277</f>
        <v>#DIV/0!</v>
      </c>
      <c r="F26" s="198"/>
      <c r="G26" s="160" t="e">
        <f>E26*Objemy!$D$6</f>
        <v>#DIV/0!</v>
      </c>
      <c r="H26" s="161" t="e">
        <f t="shared" si="0"/>
        <v>#DIV/0!</v>
      </c>
      <c r="I26" s="156"/>
      <c r="J26" s="70"/>
      <c r="K26" s="70"/>
      <c r="L26" s="70"/>
    </row>
    <row r="27" spans="1:12" x14ac:dyDescent="0.25">
      <c r="A27" s="70"/>
      <c r="B27" s="157" t="s">
        <v>351</v>
      </c>
      <c r="C27" s="158" t="s">
        <v>352</v>
      </c>
      <c r="D27" s="179"/>
      <c r="E27" s="160" t="e">
        <f>Procesy!O287+Procesy!O288</f>
        <v>#DIV/0!</v>
      </c>
      <c r="F27" s="198"/>
      <c r="G27" s="160" t="e">
        <f>E27*Objemy!$D$6</f>
        <v>#DIV/0!</v>
      </c>
      <c r="H27" s="161" t="e">
        <f t="shared" si="0"/>
        <v>#DIV/0!</v>
      </c>
      <c r="I27" s="156"/>
      <c r="J27" s="70"/>
      <c r="K27" s="70"/>
      <c r="L27" s="70"/>
    </row>
    <row r="28" spans="1:12" ht="15.75" thickBot="1" x14ac:dyDescent="0.3">
      <c r="A28" s="70"/>
      <c r="B28" s="170" t="s">
        <v>353</v>
      </c>
      <c r="C28" s="171" t="s">
        <v>115</v>
      </c>
      <c r="D28" s="181"/>
      <c r="E28" s="173" t="e">
        <f>Procesy!O298+Procesy!O299</f>
        <v>#DIV/0!</v>
      </c>
      <c r="F28" s="200"/>
      <c r="G28" s="173" t="e">
        <f>E28*Objemy!$D$6</f>
        <v>#DIV/0!</v>
      </c>
      <c r="H28" s="174" t="e">
        <f t="shared" si="0"/>
        <v>#DIV/0!</v>
      </c>
      <c r="I28" s="156"/>
      <c r="J28" s="70"/>
      <c r="K28" s="70"/>
      <c r="L28" s="70"/>
    </row>
    <row r="29" spans="1:12" ht="15.75" thickBot="1" x14ac:dyDescent="0.3">
      <c r="A29" s="70"/>
      <c r="B29" s="182" t="s">
        <v>354</v>
      </c>
      <c r="C29" s="183" t="s">
        <v>355</v>
      </c>
      <c r="D29" s="184"/>
      <c r="E29" s="185" t="e">
        <f>Procesy!O308+Procesy!O309</f>
        <v>#DIV/0!</v>
      </c>
      <c r="F29" s="201"/>
      <c r="G29" s="185" t="e">
        <f>E29*Objemy!$D$6</f>
        <v>#DIV/0!</v>
      </c>
      <c r="H29" s="186" t="e">
        <f t="shared" si="0"/>
        <v>#DIV/0!</v>
      </c>
      <c r="I29" s="156"/>
      <c r="J29" s="70"/>
      <c r="K29" s="70"/>
      <c r="L29" s="70"/>
    </row>
    <row r="30" spans="1:12" x14ac:dyDescent="0.25">
      <c r="A30" s="70"/>
      <c r="B30" s="70"/>
      <c r="C30" s="70"/>
      <c r="D30" s="149"/>
      <c r="E30" s="70"/>
      <c r="F30" s="187"/>
      <c r="G30" s="70"/>
      <c r="H30" s="187"/>
      <c r="I30" s="70"/>
      <c r="J30" s="70"/>
      <c r="K30" s="70"/>
      <c r="L30" s="70"/>
    </row>
    <row r="31" spans="1:12" ht="15.75" thickBot="1" x14ac:dyDescent="0.3">
      <c r="A31" s="70"/>
      <c r="B31" s="70"/>
      <c r="C31" s="70"/>
      <c r="D31" s="149"/>
      <c r="E31" s="70"/>
      <c r="F31" s="70"/>
      <c r="G31" s="70"/>
      <c r="H31" s="187"/>
      <c r="I31" s="70"/>
      <c r="J31" s="70"/>
      <c r="K31" s="70"/>
      <c r="L31" s="70"/>
    </row>
    <row r="32" spans="1:12" x14ac:dyDescent="0.25">
      <c r="A32" s="70"/>
      <c r="B32" s="70"/>
      <c r="C32" s="188" t="s">
        <v>356</v>
      </c>
      <c r="D32" s="195"/>
      <c r="E32" s="70"/>
      <c r="F32" s="70"/>
      <c r="G32" s="70"/>
      <c r="H32" s="70"/>
      <c r="I32" s="70"/>
      <c r="J32" s="70"/>
      <c r="K32" s="70"/>
      <c r="L32" s="70"/>
    </row>
    <row r="33" spans="1:12" ht="15.75" thickBot="1" x14ac:dyDescent="0.3">
      <c r="A33" s="70"/>
      <c r="B33" s="70"/>
      <c r="C33" s="43" t="s">
        <v>357</v>
      </c>
      <c r="D33" s="189">
        <f>D32*(1+Objemy!D6)</f>
        <v>0</v>
      </c>
      <c r="E33" s="70"/>
      <c r="F33" s="70"/>
      <c r="G33" s="70"/>
      <c r="H33" s="70"/>
      <c r="I33" s="70"/>
      <c r="J33" s="70"/>
      <c r="K33" s="70"/>
      <c r="L33" s="70"/>
    </row>
    <row r="34" spans="1:12" x14ac:dyDescent="0.25">
      <c r="A34" s="70"/>
      <c r="B34" s="70"/>
      <c r="C34" s="70"/>
      <c r="D34" s="149"/>
      <c r="E34" s="70"/>
      <c r="F34" s="70"/>
      <c r="G34" s="70"/>
      <c r="H34" s="70"/>
      <c r="I34" s="70"/>
      <c r="J34" s="70"/>
      <c r="K34" s="70"/>
      <c r="L34" s="70"/>
    </row>
    <row r="35" spans="1:12" x14ac:dyDescent="0.25">
      <c r="A35" s="70"/>
      <c r="B35" s="190" t="s">
        <v>304</v>
      </c>
      <c r="C35" s="70" t="s">
        <v>550</v>
      </c>
      <c r="D35" s="149"/>
      <c r="E35" s="70"/>
      <c r="F35" s="70"/>
      <c r="G35" s="70"/>
      <c r="H35" s="70"/>
      <c r="I35" s="70"/>
      <c r="J35" s="70"/>
      <c r="K35" s="70"/>
      <c r="L35" s="70"/>
    </row>
    <row r="36" spans="1:12" x14ac:dyDescent="0.25">
      <c r="A36" s="70"/>
      <c r="B36" s="190" t="s">
        <v>305</v>
      </c>
      <c r="C36" s="70" t="s">
        <v>551</v>
      </c>
      <c r="D36" s="149"/>
      <c r="E36" s="70"/>
      <c r="F36" s="70"/>
      <c r="G36" s="70"/>
      <c r="H36" s="70"/>
      <c r="I36" s="70"/>
      <c r="J36" s="70"/>
      <c r="K36" s="70"/>
      <c r="L36" s="70"/>
    </row>
    <row r="37" spans="1:12" x14ac:dyDescent="0.25">
      <c r="A37" s="70"/>
      <c r="B37" s="70"/>
      <c r="C37" s="70" t="s">
        <v>358</v>
      </c>
      <c r="D37" s="149"/>
      <c r="E37" s="70"/>
      <c r="F37" s="70"/>
      <c r="G37" s="70"/>
      <c r="H37" s="70"/>
      <c r="I37" s="70"/>
      <c r="J37" s="70"/>
      <c r="K37" s="70"/>
      <c r="L37" s="70"/>
    </row>
    <row r="38" spans="1:12" x14ac:dyDescent="0.25">
      <c r="A38" s="70"/>
      <c r="B38" s="190" t="s">
        <v>306</v>
      </c>
      <c r="C38" s="70" t="s">
        <v>315</v>
      </c>
      <c r="D38" s="149"/>
      <c r="E38" s="70"/>
      <c r="F38" s="70"/>
      <c r="G38" s="70"/>
      <c r="H38" s="70"/>
      <c r="I38" s="70"/>
      <c r="J38" s="70"/>
      <c r="K38" s="70"/>
      <c r="L38" s="70"/>
    </row>
    <row r="39" spans="1:12" x14ac:dyDescent="0.25">
      <c r="A39" s="70"/>
      <c r="B39" s="190" t="s">
        <v>307</v>
      </c>
      <c r="C39" s="70" t="s">
        <v>552</v>
      </c>
      <c r="D39" s="149"/>
      <c r="E39" s="70"/>
      <c r="F39" s="70"/>
      <c r="G39" s="70"/>
      <c r="H39" s="70"/>
      <c r="I39" s="70"/>
      <c r="J39" s="70"/>
      <c r="K39" s="70"/>
      <c r="L39" s="70"/>
    </row>
  </sheetData>
  <mergeCells count="2">
    <mergeCell ref="B4:B6"/>
    <mergeCell ref="C5:C6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81FB1-F306-4857-91C1-BD0A38E5AE26}">
  <dimension ref="A1:AA36"/>
  <sheetViews>
    <sheetView showGridLines="0" zoomScaleNormal="100" workbookViewId="0">
      <pane xSplit="3" ySplit="5" topLeftCell="G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 x14ac:dyDescent="0.25"/>
  <cols>
    <col min="1" max="1" width="1.140625" customWidth="1"/>
    <col min="2" max="2" width="7.140625" customWidth="1"/>
    <col min="3" max="3" width="80.42578125" customWidth="1"/>
    <col min="4" max="25" width="16.42578125" bestFit="1" customWidth="1"/>
    <col min="26" max="26" width="2.28515625" customWidth="1"/>
  </cols>
  <sheetData>
    <row r="1" spans="1:27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ht="18" x14ac:dyDescent="0.25">
      <c r="A2" s="70"/>
      <c r="B2" s="773" t="s">
        <v>359</v>
      </c>
      <c r="C2" s="773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7" ht="15.75" thickBot="1" x14ac:dyDescent="0.3">
      <c r="A3" s="70"/>
      <c r="B3" s="70"/>
      <c r="C3" s="7"/>
      <c r="D3" s="7"/>
      <c r="E3" s="7"/>
      <c r="F3" s="7"/>
      <c r="G3" s="190"/>
      <c r="H3" s="190"/>
      <c r="I3" s="190"/>
      <c r="J3" s="190"/>
      <c r="K3" s="190"/>
      <c r="L3" s="7"/>
      <c r="M3" s="7"/>
      <c r="N3" s="7"/>
      <c r="O3" s="190"/>
      <c r="P3" s="190"/>
      <c r="Q3" s="190"/>
      <c r="R3" s="190"/>
      <c r="S3" s="7"/>
      <c r="T3" s="7"/>
      <c r="U3" s="7"/>
      <c r="V3" s="7"/>
      <c r="W3" s="7"/>
      <c r="X3" s="7"/>
      <c r="Y3" s="70"/>
      <c r="Z3" s="70"/>
      <c r="AA3" s="70"/>
    </row>
    <row r="4" spans="1:27" ht="170.25" customHeight="1" x14ac:dyDescent="0.25">
      <c r="A4" s="70"/>
      <c r="B4" s="774"/>
      <c r="C4" s="776" t="s">
        <v>309</v>
      </c>
      <c r="D4" s="273" t="s">
        <v>67</v>
      </c>
      <c r="E4" s="274" t="s">
        <v>70</v>
      </c>
      <c r="F4" s="275" t="s">
        <v>73</v>
      </c>
      <c r="G4" s="274" t="s">
        <v>360</v>
      </c>
      <c r="H4" s="276" t="s">
        <v>361</v>
      </c>
      <c r="I4" s="276" t="s">
        <v>362</v>
      </c>
      <c r="J4" s="276" t="s">
        <v>363</v>
      </c>
      <c r="K4" s="276" t="s">
        <v>88</v>
      </c>
      <c r="L4" s="276" t="s">
        <v>90</v>
      </c>
      <c r="M4" s="276" t="s">
        <v>92</v>
      </c>
      <c r="N4" s="277" t="s">
        <v>94</v>
      </c>
      <c r="O4" s="273" t="s">
        <v>97</v>
      </c>
      <c r="P4" s="275" t="s">
        <v>99</v>
      </c>
      <c r="Q4" s="274" t="s">
        <v>101</v>
      </c>
      <c r="R4" s="275" t="s">
        <v>103</v>
      </c>
      <c r="S4" s="274" t="s">
        <v>364</v>
      </c>
      <c r="T4" s="276" t="s">
        <v>365</v>
      </c>
      <c r="U4" s="276" t="s">
        <v>366</v>
      </c>
      <c r="V4" s="276" t="s">
        <v>111</v>
      </c>
      <c r="W4" s="276" t="s">
        <v>367</v>
      </c>
      <c r="X4" s="275" t="s">
        <v>115</v>
      </c>
      <c r="Y4" s="278" t="s">
        <v>117</v>
      </c>
      <c r="Z4" s="70"/>
      <c r="AA4" s="70"/>
    </row>
    <row r="5" spans="1:27" ht="15.75" thickBot="1" x14ac:dyDescent="0.3">
      <c r="A5" s="203"/>
      <c r="B5" s="775"/>
      <c r="C5" s="772"/>
      <c r="D5" s="279" t="s">
        <v>368</v>
      </c>
      <c r="E5" s="280" t="s">
        <v>368</v>
      </c>
      <c r="F5" s="281" t="s">
        <v>368</v>
      </c>
      <c r="G5" s="280" t="s">
        <v>369</v>
      </c>
      <c r="H5" s="282" t="s">
        <v>369</v>
      </c>
      <c r="I5" s="282" t="s">
        <v>369</v>
      </c>
      <c r="J5" s="282" t="s">
        <v>369</v>
      </c>
      <c r="K5" s="282" t="s">
        <v>369</v>
      </c>
      <c r="L5" s="282" t="s">
        <v>369</v>
      </c>
      <c r="M5" s="282" t="s">
        <v>369</v>
      </c>
      <c r="N5" s="283" t="s">
        <v>369</v>
      </c>
      <c r="O5" s="279" t="s">
        <v>370</v>
      </c>
      <c r="P5" s="281" t="s">
        <v>370</v>
      </c>
      <c r="Q5" s="280" t="s">
        <v>371</v>
      </c>
      <c r="R5" s="281" t="s">
        <v>371</v>
      </c>
      <c r="S5" s="474" t="s">
        <v>553</v>
      </c>
      <c r="T5" s="475" t="s">
        <v>553</v>
      </c>
      <c r="U5" s="475" t="s">
        <v>553</v>
      </c>
      <c r="V5" s="475" t="s">
        <v>553</v>
      </c>
      <c r="W5" s="475" t="s">
        <v>553</v>
      </c>
      <c r="X5" s="476" t="s">
        <v>553</v>
      </c>
      <c r="Y5" s="284" t="s">
        <v>372</v>
      </c>
      <c r="Z5" s="204"/>
      <c r="AA5" s="203"/>
    </row>
    <row r="6" spans="1:27" x14ac:dyDescent="0.25">
      <c r="A6" s="7"/>
      <c r="B6" s="205" t="s">
        <v>318</v>
      </c>
      <c r="C6" s="206" t="s">
        <v>319</v>
      </c>
      <c r="D6" s="207"/>
      <c r="E6" s="208" t="e">
        <f>'Alokace nákladů na procesy'!H7*'Alokace nákladů na procesy'!D7/('Alokace nákladů na procesy'!$D$11+'Alokace nákladů na procesy'!$D$12)</f>
        <v>#DIV/0!</v>
      </c>
      <c r="F6" s="209" t="e">
        <f>'Alokace nákladů na procesy'!H7*'Alokace nákladů na procesy'!D7/('Alokace nákladů na procesy'!$D$11+'Alokace nákladů na procesy'!$D$12)</f>
        <v>#DIV/0!</v>
      </c>
      <c r="G6" s="210"/>
      <c r="H6" s="211"/>
      <c r="I6" s="211"/>
      <c r="J6" s="211"/>
      <c r="K6" s="211"/>
      <c r="L6" s="211"/>
      <c r="M6" s="211"/>
      <c r="N6" s="212"/>
      <c r="O6" s="207"/>
      <c r="P6" s="213"/>
      <c r="Q6" s="210"/>
      <c r="R6" s="213"/>
      <c r="S6" s="210"/>
      <c r="T6" s="211"/>
      <c r="U6" s="211"/>
      <c r="V6" s="211"/>
      <c r="W6" s="211"/>
      <c r="X6" s="213"/>
      <c r="Y6" s="214"/>
      <c r="Z6" s="7"/>
      <c r="AA6" s="7"/>
    </row>
    <row r="7" spans="1:27" x14ac:dyDescent="0.25">
      <c r="A7" s="7"/>
      <c r="B7" s="215" t="s">
        <v>320</v>
      </c>
      <c r="C7" s="216" t="s">
        <v>321</v>
      </c>
      <c r="D7" s="217"/>
      <c r="E7" s="218" t="e">
        <f>'Alokace nákladů na procesy'!H8*'Alokace nákladů na procesy'!D8/('Alokace nákladů na procesy'!$D$11+'Alokace nákladů na procesy'!$D$12)</f>
        <v>#DIV/0!</v>
      </c>
      <c r="F7" s="219" t="e">
        <f>'Alokace nákladů na procesy'!H8*'Alokace nákladů na procesy'!D8/('Alokace nákladů na procesy'!$D$11+'Alokace nákladů na procesy'!$D$12)</f>
        <v>#DIV/0!</v>
      </c>
      <c r="G7" s="220"/>
      <c r="H7" s="221"/>
      <c r="I7" s="221"/>
      <c r="J7" s="221"/>
      <c r="K7" s="221"/>
      <c r="L7" s="221"/>
      <c r="M7" s="221"/>
      <c r="N7" s="222"/>
      <c r="O7" s="223"/>
      <c r="P7" s="224"/>
      <c r="Q7" s="220"/>
      <c r="R7" s="224"/>
      <c r="S7" s="220"/>
      <c r="T7" s="221"/>
      <c r="U7" s="221"/>
      <c r="V7" s="221"/>
      <c r="W7" s="221"/>
      <c r="X7" s="224"/>
      <c r="Y7" s="225"/>
      <c r="Z7" s="7"/>
      <c r="AA7" s="7"/>
    </row>
    <row r="8" spans="1:27" ht="15.75" thickBot="1" x14ac:dyDescent="0.3">
      <c r="A8" s="7"/>
      <c r="B8" s="226" t="s">
        <v>322</v>
      </c>
      <c r="C8" s="227" t="s">
        <v>323</v>
      </c>
      <c r="D8" s="228"/>
      <c r="E8" s="229" t="e">
        <f>'Alokace nákladů na procesy'!H9*'Alokace nákladů na procesy'!D9/('Alokace nákladů na procesy'!$D$11+'Alokace nákladů na procesy'!$D$12)</f>
        <v>#DIV/0!</v>
      </c>
      <c r="F8" s="230" t="e">
        <f>'Alokace nákladů na procesy'!H9*'Alokace nákladů na procesy'!D9/('Alokace nákladů na procesy'!$D$11+'Alokace nákladů na procesy'!$D$12)</f>
        <v>#DIV/0!</v>
      </c>
      <c r="G8" s="231"/>
      <c r="H8" s="232"/>
      <c r="I8" s="232"/>
      <c r="J8" s="232"/>
      <c r="K8" s="232"/>
      <c r="L8" s="232"/>
      <c r="M8" s="232"/>
      <c r="N8" s="233"/>
      <c r="O8" s="234"/>
      <c r="P8" s="235"/>
      <c r="Q8" s="231"/>
      <c r="R8" s="235"/>
      <c r="S8" s="231"/>
      <c r="T8" s="232"/>
      <c r="U8" s="232"/>
      <c r="V8" s="232"/>
      <c r="W8" s="232"/>
      <c r="X8" s="235"/>
      <c r="Y8" s="236"/>
      <c r="Z8" s="7"/>
      <c r="AA8" s="7"/>
    </row>
    <row r="9" spans="1:27" x14ac:dyDescent="0.25">
      <c r="A9" s="7"/>
      <c r="B9" s="205" t="s">
        <v>324</v>
      </c>
      <c r="C9" s="206" t="s">
        <v>67</v>
      </c>
      <c r="D9" s="237" t="e">
        <f>'Alokace nákladů na procesy'!H10</f>
        <v>#DIV/0!</v>
      </c>
      <c r="E9" s="210"/>
      <c r="F9" s="213"/>
      <c r="G9" s="210"/>
      <c r="H9" s="211"/>
      <c r="I9" s="211"/>
      <c r="J9" s="211"/>
      <c r="K9" s="211"/>
      <c r="L9" s="211"/>
      <c r="M9" s="211"/>
      <c r="N9" s="212"/>
      <c r="O9" s="207"/>
      <c r="P9" s="213"/>
      <c r="Q9" s="210"/>
      <c r="R9" s="213"/>
      <c r="S9" s="210"/>
      <c r="T9" s="211"/>
      <c r="U9" s="211"/>
      <c r="V9" s="211"/>
      <c r="W9" s="211"/>
      <c r="X9" s="213"/>
      <c r="Y9" s="214"/>
      <c r="Z9" s="7"/>
      <c r="AA9" s="7"/>
    </row>
    <row r="10" spans="1:27" x14ac:dyDescent="0.25">
      <c r="A10" s="7"/>
      <c r="B10" s="238" t="s">
        <v>325</v>
      </c>
      <c r="C10" s="239" t="s">
        <v>137</v>
      </c>
      <c r="D10" s="217"/>
      <c r="E10" s="218" t="e">
        <f>'Alokace nákladů na procesy'!H11</f>
        <v>#DIV/0!</v>
      </c>
      <c r="F10" s="240"/>
      <c r="G10" s="241"/>
      <c r="H10" s="242"/>
      <c r="I10" s="242"/>
      <c r="J10" s="242"/>
      <c r="K10" s="242"/>
      <c r="L10" s="242"/>
      <c r="M10" s="242"/>
      <c r="N10" s="243"/>
      <c r="O10" s="217"/>
      <c r="P10" s="240"/>
      <c r="Q10" s="241"/>
      <c r="R10" s="240"/>
      <c r="S10" s="241"/>
      <c r="T10" s="242"/>
      <c r="U10" s="242"/>
      <c r="V10" s="242"/>
      <c r="W10" s="242"/>
      <c r="X10" s="240"/>
      <c r="Y10" s="244"/>
      <c r="Z10" s="7"/>
      <c r="AA10" s="7"/>
    </row>
    <row r="11" spans="1:27" ht="15.75" thickBot="1" x14ac:dyDescent="0.3">
      <c r="A11" s="7"/>
      <c r="B11" s="226" t="s">
        <v>326</v>
      </c>
      <c r="C11" s="245" t="s">
        <v>138</v>
      </c>
      <c r="D11" s="246"/>
      <c r="E11" s="247"/>
      <c r="F11" s="248" t="e">
        <f>'Alokace nákladů na procesy'!H12</f>
        <v>#DIV/0!</v>
      </c>
      <c r="G11" s="247"/>
      <c r="H11" s="249"/>
      <c r="I11" s="249"/>
      <c r="J11" s="249"/>
      <c r="K11" s="249"/>
      <c r="L11" s="249"/>
      <c r="M11" s="249"/>
      <c r="N11" s="250"/>
      <c r="O11" s="246"/>
      <c r="P11" s="251"/>
      <c r="Q11" s="247"/>
      <c r="R11" s="251"/>
      <c r="S11" s="247"/>
      <c r="T11" s="249"/>
      <c r="U11" s="249"/>
      <c r="V11" s="249"/>
      <c r="W11" s="249"/>
      <c r="X11" s="251"/>
      <c r="Y11" s="252"/>
      <c r="Z11" s="7"/>
      <c r="AA11" s="7"/>
    </row>
    <row r="12" spans="1:27" x14ac:dyDescent="0.25">
      <c r="A12" s="7"/>
      <c r="B12" s="238" t="s">
        <v>327</v>
      </c>
      <c r="C12" s="206" t="s">
        <v>328</v>
      </c>
      <c r="D12" s="207"/>
      <c r="E12" s="210"/>
      <c r="F12" s="213"/>
      <c r="G12" s="208" t="e">
        <f>'Alokace nákladů na procesy'!H13</f>
        <v>#DIV/0!</v>
      </c>
      <c r="H12" s="211"/>
      <c r="I12" s="211"/>
      <c r="J12" s="211"/>
      <c r="K12" s="211"/>
      <c r="L12" s="211"/>
      <c r="M12" s="211"/>
      <c r="N12" s="212"/>
      <c r="O12" s="207"/>
      <c r="P12" s="213"/>
      <c r="Q12" s="210"/>
      <c r="R12" s="213"/>
      <c r="S12" s="210"/>
      <c r="T12" s="211"/>
      <c r="U12" s="211"/>
      <c r="V12" s="211"/>
      <c r="W12" s="211"/>
      <c r="X12" s="213"/>
      <c r="Y12" s="214"/>
      <c r="Z12" s="7"/>
      <c r="AA12" s="7"/>
    </row>
    <row r="13" spans="1:27" ht="15.75" thickBot="1" x14ac:dyDescent="0.3">
      <c r="A13" s="7"/>
      <c r="B13" s="226" t="s">
        <v>329</v>
      </c>
      <c r="C13" s="227" t="s">
        <v>330</v>
      </c>
      <c r="D13" s="234"/>
      <c r="E13" s="231"/>
      <c r="F13" s="235"/>
      <c r="G13" s="253" t="e">
        <f>'Alokace nákladů na procesy'!H14</f>
        <v>#DIV/0!</v>
      </c>
      <c r="H13" s="232"/>
      <c r="I13" s="232"/>
      <c r="J13" s="232"/>
      <c r="K13" s="232"/>
      <c r="L13" s="232"/>
      <c r="M13" s="232"/>
      <c r="N13" s="233"/>
      <c r="O13" s="234"/>
      <c r="P13" s="235"/>
      <c r="Q13" s="231"/>
      <c r="R13" s="235"/>
      <c r="S13" s="231"/>
      <c r="T13" s="232"/>
      <c r="U13" s="232"/>
      <c r="V13" s="232"/>
      <c r="W13" s="232"/>
      <c r="X13" s="235"/>
      <c r="Y13" s="236"/>
      <c r="Z13" s="7"/>
      <c r="AA13" s="7"/>
    </row>
    <row r="14" spans="1:27" x14ac:dyDescent="0.25">
      <c r="A14" s="7"/>
      <c r="B14" s="238" t="s">
        <v>331</v>
      </c>
      <c r="C14" s="206" t="s">
        <v>332</v>
      </c>
      <c r="D14" s="207"/>
      <c r="E14" s="210"/>
      <c r="F14" s="213"/>
      <c r="G14" s="210"/>
      <c r="H14" s="254" t="e">
        <f>'Alokace nákladů na procesy'!H15</f>
        <v>#DIV/0!</v>
      </c>
      <c r="I14" s="211"/>
      <c r="J14" s="211"/>
      <c r="K14" s="211"/>
      <c r="L14" s="211"/>
      <c r="M14" s="211"/>
      <c r="N14" s="212"/>
      <c r="O14" s="207"/>
      <c r="P14" s="213"/>
      <c r="Q14" s="210"/>
      <c r="R14" s="213"/>
      <c r="S14" s="210"/>
      <c r="T14" s="211"/>
      <c r="U14" s="211"/>
      <c r="V14" s="211"/>
      <c r="W14" s="211"/>
      <c r="X14" s="213"/>
      <c r="Y14" s="214"/>
      <c r="Z14" s="7"/>
      <c r="AA14" s="7"/>
    </row>
    <row r="15" spans="1:27" x14ac:dyDescent="0.25">
      <c r="A15" s="7"/>
      <c r="B15" s="215" t="s">
        <v>333</v>
      </c>
      <c r="C15" s="216" t="s">
        <v>240</v>
      </c>
      <c r="D15" s="223"/>
      <c r="E15" s="220"/>
      <c r="F15" s="224"/>
      <c r="G15" s="220"/>
      <c r="H15" s="221"/>
      <c r="I15" s="255" t="e">
        <f>'Alokace nákladů na procesy'!H16</f>
        <v>#DIV/0!</v>
      </c>
      <c r="J15" s="255" t="e">
        <f>'Alokace nákladů na procesy'!H16</f>
        <v>#DIV/0!</v>
      </c>
      <c r="K15" s="221"/>
      <c r="L15" s="221"/>
      <c r="M15" s="221"/>
      <c r="N15" s="222"/>
      <c r="O15" s="223"/>
      <c r="P15" s="224"/>
      <c r="Q15" s="220"/>
      <c r="R15" s="224"/>
      <c r="S15" s="220"/>
      <c r="T15" s="221"/>
      <c r="U15" s="221"/>
      <c r="V15" s="221"/>
      <c r="W15" s="221"/>
      <c r="X15" s="224"/>
      <c r="Y15" s="225"/>
      <c r="Z15" s="7"/>
      <c r="AA15" s="7"/>
    </row>
    <row r="16" spans="1:27" x14ac:dyDescent="0.25">
      <c r="A16" s="7"/>
      <c r="B16" s="215" t="s">
        <v>334</v>
      </c>
      <c r="C16" s="216" t="s">
        <v>242</v>
      </c>
      <c r="D16" s="223"/>
      <c r="E16" s="220"/>
      <c r="F16" s="224"/>
      <c r="G16" s="220"/>
      <c r="H16" s="221"/>
      <c r="I16" s="221"/>
      <c r="J16" s="221"/>
      <c r="K16" s="221"/>
      <c r="L16" s="221"/>
      <c r="M16" s="221"/>
      <c r="N16" s="256" t="e">
        <f>'Alokace nákladů na procesy'!H17*'Alokace nákladů na procesy'!J17</f>
        <v>#DIV/0!</v>
      </c>
      <c r="O16" s="223"/>
      <c r="P16" s="224"/>
      <c r="Q16" s="220"/>
      <c r="R16" s="224"/>
      <c r="S16" s="220"/>
      <c r="T16" s="221"/>
      <c r="U16" s="221"/>
      <c r="V16" s="221"/>
      <c r="W16" s="221"/>
      <c r="X16" s="224"/>
      <c r="Y16" s="225"/>
      <c r="Z16" s="7"/>
      <c r="AA16" s="7"/>
    </row>
    <row r="17" spans="1:27" x14ac:dyDescent="0.25">
      <c r="A17" s="7"/>
      <c r="B17" s="215" t="s">
        <v>335</v>
      </c>
      <c r="C17" s="216" t="s">
        <v>244</v>
      </c>
      <c r="D17" s="223"/>
      <c r="E17" s="220"/>
      <c r="F17" s="224"/>
      <c r="G17" s="220"/>
      <c r="H17" s="221"/>
      <c r="I17" s="221"/>
      <c r="J17" s="221"/>
      <c r="K17" s="221"/>
      <c r="L17" s="221"/>
      <c r="M17" s="221"/>
      <c r="N17" s="256" t="e">
        <f>'Alokace nákladů na procesy'!H18*'Alokace nákladů na procesy'!J18</f>
        <v>#DIV/0!</v>
      </c>
      <c r="O17" s="223"/>
      <c r="P17" s="224"/>
      <c r="Q17" s="220"/>
      <c r="R17" s="224"/>
      <c r="S17" s="220"/>
      <c r="T17" s="221"/>
      <c r="U17" s="221"/>
      <c r="V17" s="221"/>
      <c r="W17" s="221"/>
      <c r="X17" s="224"/>
      <c r="Y17" s="225"/>
      <c r="Z17" s="7"/>
      <c r="AA17" s="7"/>
    </row>
    <row r="18" spans="1:27" x14ac:dyDescent="0.25">
      <c r="A18" s="7"/>
      <c r="B18" s="215" t="s">
        <v>336</v>
      </c>
      <c r="C18" s="216" t="s">
        <v>337</v>
      </c>
      <c r="D18" s="223"/>
      <c r="E18" s="220"/>
      <c r="F18" s="224"/>
      <c r="G18" s="220"/>
      <c r="H18" s="221"/>
      <c r="I18" s="221"/>
      <c r="J18" s="221"/>
      <c r="K18" s="255" t="e">
        <f>'Alokace nákladů na procesy'!H19</f>
        <v>#DIV/0!</v>
      </c>
      <c r="L18" s="255" t="e">
        <f>'Alokace nákladů na procesy'!H19</f>
        <v>#DIV/0!</v>
      </c>
      <c r="M18" s="221"/>
      <c r="N18" s="222"/>
      <c r="O18" s="223"/>
      <c r="P18" s="224"/>
      <c r="Q18" s="220"/>
      <c r="R18" s="224"/>
      <c r="S18" s="220"/>
      <c r="T18" s="221"/>
      <c r="U18" s="221"/>
      <c r="V18" s="221"/>
      <c r="W18" s="221"/>
      <c r="X18" s="224"/>
      <c r="Y18" s="225"/>
      <c r="Z18" s="7"/>
      <c r="AA18" s="7"/>
    </row>
    <row r="19" spans="1:27" x14ac:dyDescent="0.25">
      <c r="A19" s="7"/>
      <c r="B19" s="215" t="s">
        <v>338</v>
      </c>
      <c r="C19" s="216" t="s">
        <v>339</v>
      </c>
      <c r="D19" s="223"/>
      <c r="E19" s="220"/>
      <c r="F19" s="224"/>
      <c r="G19" s="220"/>
      <c r="H19" s="221"/>
      <c r="I19" s="221"/>
      <c r="J19" s="221"/>
      <c r="K19" s="221"/>
      <c r="L19" s="221"/>
      <c r="M19" s="255" t="e">
        <f>'Alokace nákladů na procesy'!H20</f>
        <v>#DIV/0!</v>
      </c>
      <c r="N19" s="222"/>
      <c r="O19" s="223"/>
      <c r="P19" s="224"/>
      <c r="Q19" s="220"/>
      <c r="R19" s="224"/>
      <c r="S19" s="220"/>
      <c r="T19" s="221"/>
      <c r="U19" s="221"/>
      <c r="V19" s="221"/>
      <c r="W19" s="221"/>
      <c r="X19" s="224"/>
      <c r="Y19" s="225"/>
      <c r="Z19" s="7"/>
      <c r="AA19" s="7"/>
    </row>
    <row r="20" spans="1:27" x14ac:dyDescent="0.25">
      <c r="A20" s="7"/>
      <c r="B20" s="215" t="s">
        <v>373</v>
      </c>
      <c r="C20" s="216" t="s">
        <v>374</v>
      </c>
      <c r="D20" s="223"/>
      <c r="E20" s="220"/>
      <c r="F20" s="224"/>
      <c r="G20" s="220"/>
      <c r="H20" s="221"/>
      <c r="I20" s="221"/>
      <c r="J20" s="221"/>
      <c r="K20" s="221"/>
      <c r="L20" s="221"/>
      <c r="M20" s="221"/>
      <c r="N20" s="222"/>
      <c r="O20" s="223"/>
      <c r="P20" s="224"/>
      <c r="Q20" s="220"/>
      <c r="R20" s="224"/>
      <c r="S20" s="220"/>
      <c r="T20" s="221"/>
      <c r="U20" s="221"/>
      <c r="V20" s="221"/>
      <c r="W20" s="221"/>
      <c r="X20" s="224"/>
      <c r="Y20" s="225"/>
      <c r="Z20" s="7"/>
      <c r="AA20" s="7"/>
    </row>
    <row r="21" spans="1:27" ht="26.25" thickBot="1" x14ac:dyDescent="0.3">
      <c r="A21" s="7"/>
      <c r="B21" s="226" t="s">
        <v>375</v>
      </c>
      <c r="C21" s="257" t="s">
        <v>376</v>
      </c>
      <c r="D21" s="228"/>
      <c r="E21" s="258"/>
      <c r="F21" s="259"/>
      <c r="G21" s="258"/>
      <c r="H21" s="260"/>
      <c r="I21" s="260"/>
      <c r="J21" s="260"/>
      <c r="K21" s="260"/>
      <c r="L21" s="260"/>
      <c r="M21" s="260"/>
      <c r="N21" s="261"/>
      <c r="O21" s="228"/>
      <c r="P21" s="259"/>
      <c r="Q21" s="258"/>
      <c r="R21" s="259"/>
      <c r="S21" s="258"/>
      <c r="T21" s="260"/>
      <c r="U21" s="260"/>
      <c r="V21" s="260"/>
      <c r="W21" s="260"/>
      <c r="X21" s="259"/>
      <c r="Y21" s="262"/>
      <c r="Z21" s="7"/>
      <c r="AA21" s="7"/>
    </row>
    <row r="22" spans="1:27" x14ac:dyDescent="0.25">
      <c r="A22" s="7"/>
      <c r="B22" s="238" t="s">
        <v>340</v>
      </c>
      <c r="C22" s="206" t="s">
        <v>341</v>
      </c>
      <c r="D22" s="207"/>
      <c r="E22" s="210"/>
      <c r="F22" s="213"/>
      <c r="G22" s="210"/>
      <c r="H22" s="211"/>
      <c r="I22" s="211"/>
      <c r="J22" s="211"/>
      <c r="K22" s="211"/>
      <c r="L22" s="211"/>
      <c r="M22" s="211"/>
      <c r="N22" s="212"/>
      <c r="O22" s="237" t="e">
        <f>'Alokace nákladů na procesy'!H21</f>
        <v>#DIV/0!</v>
      </c>
      <c r="P22" s="213"/>
      <c r="Q22" s="210"/>
      <c r="R22" s="213"/>
      <c r="S22" s="210"/>
      <c r="T22" s="211"/>
      <c r="U22" s="211"/>
      <c r="V22" s="211"/>
      <c r="W22" s="211"/>
      <c r="X22" s="213"/>
      <c r="Y22" s="214"/>
      <c r="Z22" s="7"/>
      <c r="AA22" s="7"/>
    </row>
    <row r="23" spans="1:27" ht="15.75" thickBot="1" x14ac:dyDescent="0.3">
      <c r="A23" s="7"/>
      <c r="B23" s="226" t="s">
        <v>342</v>
      </c>
      <c r="C23" s="227" t="s">
        <v>343</v>
      </c>
      <c r="D23" s="234"/>
      <c r="E23" s="231"/>
      <c r="F23" s="235"/>
      <c r="G23" s="231"/>
      <c r="H23" s="232"/>
      <c r="I23" s="232"/>
      <c r="J23" s="232"/>
      <c r="K23" s="232"/>
      <c r="L23" s="232"/>
      <c r="M23" s="232"/>
      <c r="N23" s="233"/>
      <c r="O23" s="234"/>
      <c r="P23" s="230" t="e">
        <f>'Alokace nákladů na procesy'!H22</f>
        <v>#DIV/0!</v>
      </c>
      <c r="Q23" s="231"/>
      <c r="R23" s="235"/>
      <c r="S23" s="231"/>
      <c r="T23" s="232"/>
      <c r="U23" s="232"/>
      <c r="V23" s="232"/>
      <c r="W23" s="232"/>
      <c r="X23" s="235"/>
      <c r="Y23" s="236"/>
      <c r="Z23" s="7"/>
      <c r="AA23" s="7"/>
    </row>
    <row r="24" spans="1:27" x14ac:dyDescent="0.25">
      <c r="A24" s="7"/>
      <c r="B24" s="238" t="s">
        <v>344</v>
      </c>
      <c r="C24" s="263" t="s">
        <v>345</v>
      </c>
      <c r="D24" s="207"/>
      <c r="E24" s="210"/>
      <c r="F24" s="213"/>
      <c r="G24" s="210"/>
      <c r="H24" s="211"/>
      <c r="I24" s="211"/>
      <c r="J24" s="211"/>
      <c r="K24" s="211"/>
      <c r="L24" s="211"/>
      <c r="M24" s="211"/>
      <c r="N24" s="212"/>
      <c r="O24" s="207"/>
      <c r="P24" s="213"/>
      <c r="Q24" s="208" t="e">
        <f>'Alokace nákladů na procesy'!H23</f>
        <v>#DIV/0!</v>
      </c>
      <c r="R24" s="213"/>
      <c r="S24" s="210"/>
      <c r="T24" s="211"/>
      <c r="U24" s="211"/>
      <c r="V24" s="211"/>
      <c r="W24" s="211"/>
      <c r="X24" s="213"/>
      <c r="Y24" s="214"/>
      <c r="Z24" s="7"/>
      <c r="AA24" s="7"/>
    </row>
    <row r="25" spans="1:27" ht="15.75" thickBot="1" x14ac:dyDescent="0.3">
      <c r="A25" s="7"/>
      <c r="B25" s="226" t="s">
        <v>346</v>
      </c>
      <c r="C25" s="216" t="s">
        <v>103</v>
      </c>
      <c r="D25" s="223"/>
      <c r="E25" s="220"/>
      <c r="F25" s="224"/>
      <c r="G25" s="220"/>
      <c r="H25" s="221"/>
      <c r="I25" s="221"/>
      <c r="J25" s="221"/>
      <c r="K25" s="221"/>
      <c r="L25" s="221"/>
      <c r="M25" s="221"/>
      <c r="N25" s="222"/>
      <c r="O25" s="223"/>
      <c r="P25" s="224"/>
      <c r="Q25" s="220"/>
      <c r="R25" s="219" t="e">
        <f>'Alokace nákladů na procesy'!H24</f>
        <v>#DIV/0!</v>
      </c>
      <c r="S25" s="220"/>
      <c r="T25" s="221"/>
      <c r="U25" s="221"/>
      <c r="V25" s="221"/>
      <c r="W25" s="221"/>
      <c r="X25" s="224"/>
      <c r="Y25" s="225"/>
      <c r="Z25" s="7"/>
      <c r="AA25" s="7"/>
    </row>
    <row r="26" spans="1:27" x14ac:dyDescent="0.25">
      <c r="A26" s="7"/>
      <c r="B26" s="238" t="s">
        <v>347</v>
      </c>
      <c r="C26" s="206" t="s">
        <v>348</v>
      </c>
      <c r="D26" s="207"/>
      <c r="E26" s="210"/>
      <c r="F26" s="213"/>
      <c r="G26" s="210"/>
      <c r="H26" s="211"/>
      <c r="I26" s="211"/>
      <c r="J26" s="211"/>
      <c r="K26" s="211"/>
      <c r="L26" s="211"/>
      <c r="M26" s="211"/>
      <c r="N26" s="212"/>
      <c r="O26" s="207"/>
      <c r="P26" s="213"/>
      <c r="Q26" s="210"/>
      <c r="R26" s="213"/>
      <c r="S26" s="208" t="e">
        <f>'Alokace nákladů na procesy'!H25</f>
        <v>#DIV/0!</v>
      </c>
      <c r="T26" s="211"/>
      <c r="U26" s="211"/>
      <c r="V26" s="211"/>
      <c r="W26" s="211"/>
      <c r="X26" s="213"/>
      <c r="Y26" s="214"/>
      <c r="Z26" s="7"/>
      <c r="AA26" s="7"/>
    </row>
    <row r="27" spans="1:27" x14ac:dyDescent="0.25">
      <c r="A27" s="7"/>
      <c r="B27" s="215" t="s">
        <v>349</v>
      </c>
      <c r="C27" s="216" t="s">
        <v>350</v>
      </c>
      <c r="D27" s="223"/>
      <c r="E27" s="220"/>
      <c r="F27" s="224"/>
      <c r="G27" s="220"/>
      <c r="H27" s="221"/>
      <c r="I27" s="221"/>
      <c r="J27" s="221"/>
      <c r="K27" s="221"/>
      <c r="L27" s="221"/>
      <c r="M27" s="221"/>
      <c r="N27" s="222"/>
      <c r="O27" s="223"/>
      <c r="P27" s="224"/>
      <c r="Q27" s="220"/>
      <c r="R27" s="224"/>
      <c r="S27" s="220"/>
      <c r="T27" s="255" t="e">
        <f>'Alokace nákladů na procesy'!H26</f>
        <v>#DIV/0!</v>
      </c>
      <c r="U27" s="221"/>
      <c r="V27" s="255" t="e">
        <f>'Alokace nákladů na procesy'!H26</f>
        <v>#DIV/0!</v>
      </c>
      <c r="W27" s="221"/>
      <c r="X27" s="224"/>
      <c r="Y27" s="225"/>
      <c r="Z27" s="7"/>
      <c r="AA27" s="7"/>
    </row>
    <row r="28" spans="1:27" x14ac:dyDescent="0.25">
      <c r="A28" s="7"/>
      <c r="B28" s="215" t="s">
        <v>351</v>
      </c>
      <c r="C28" s="216" t="s">
        <v>352</v>
      </c>
      <c r="D28" s="223"/>
      <c r="E28" s="220"/>
      <c r="F28" s="224"/>
      <c r="G28" s="220"/>
      <c r="H28" s="221"/>
      <c r="I28" s="221"/>
      <c r="J28" s="221"/>
      <c r="K28" s="221"/>
      <c r="L28" s="221"/>
      <c r="M28" s="221"/>
      <c r="N28" s="222"/>
      <c r="O28" s="223"/>
      <c r="P28" s="224"/>
      <c r="Q28" s="220"/>
      <c r="R28" s="224"/>
      <c r="S28" s="220"/>
      <c r="T28" s="221"/>
      <c r="U28" s="255" t="e">
        <f>'Alokace nákladů na procesy'!H27</f>
        <v>#DIV/0!</v>
      </c>
      <c r="V28" s="221"/>
      <c r="W28" s="255" t="e">
        <f>'Alokace nákladů na procesy'!H27</f>
        <v>#DIV/0!</v>
      </c>
      <c r="X28" s="224"/>
      <c r="Y28" s="225"/>
      <c r="Z28" s="7"/>
      <c r="AA28" s="7"/>
    </row>
    <row r="29" spans="1:27" x14ac:dyDescent="0.25">
      <c r="A29" s="7"/>
      <c r="B29" s="215" t="s">
        <v>377</v>
      </c>
      <c r="C29" s="216" t="s">
        <v>378</v>
      </c>
      <c r="D29" s="223"/>
      <c r="E29" s="220"/>
      <c r="F29" s="224"/>
      <c r="G29" s="220"/>
      <c r="H29" s="221"/>
      <c r="I29" s="221"/>
      <c r="J29" s="221"/>
      <c r="K29" s="221"/>
      <c r="L29" s="221"/>
      <c r="M29" s="221"/>
      <c r="N29" s="222"/>
      <c r="O29" s="223"/>
      <c r="P29" s="224"/>
      <c r="Q29" s="220"/>
      <c r="R29" s="224"/>
      <c r="S29" s="220"/>
      <c r="T29" s="221"/>
      <c r="U29" s="221"/>
      <c r="V29" s="221"/>
      <c r="W29" s="221"/>
      <c r="X29" s="224"/>
      <c r="Y29" s="225"/>
      <c r="Z29" s="7"/>
      <c r="AA29" s="7"/>
    </row>
    <row r="30" spans="1:27" x14ac:dyDescent="0.25">
      <c r="A30" s="7"/>
      <c r="B30" s="215" t="s">
        <v>379</v>
      </c>
      <c r="C30" s="216" t="s">
        <v>380</v>
      </c>
      <c r="D30" s="223"/>
      <c r="E30" s="220"/>
      <c r="F30" s="224"/>
      <c r="G30" s="220"/>
      <c r="H30" s="221"/>
      <c r="I30" s="221"/>
      <c r="J30" s="221"/>
      <c r="K30" s="221"/>
      <c r="L30" s="221"/>
      <c r="M30" s="221"/>
      <c r="N30" s="222"/>
      <c r="O30" s="223"/>
      <c r="P30" s="224"/>
      <c r="Q30" s="220"/>
      <c r="R30" s="224"/>
      <c r="S30" s="220"/>
      <c r="T30" s="221"/>
      <c r="U30" s="221"/>
      <c r="V30" s="221"/>
      <c r="W30" s="221"/>
      <c r="X30" s="224"/>
      <c r="Y30" s="225"/>
      <c r="Z30" s="7"/>
      <c r="AA30" s="7"/>
    </row>
    <row r="31" spans="1:27" ht="15.75" thickBot="1" x14ac:dyDescent="0.3">
      <c r="A31" s="7"/>
      <c r="B31" s="226" t="s">
        <v>353</v>
      </c>
      <c r="C31" s="227" t="s">
        <v>115</v>
      </c>
      <c r="D31" s="234"/>
      <c r="E31" s="231"/>
      <c r="F31" s="235"/>
      <c r="G31" s="231"/>
      <c r="H31" s="232"/>
      <c r="I31" s="232"/>
      <c r="J31" s="232"/>
      <c r="K31" s="232"/>
      <c r="L31" s="232"/>
      <c r="M31" s="232"/>
      <c r="N31" s="233"/>
      <c r="O31" s="234"/>
      <c r="P31" s="235"/>
      <c r="Q31" s="231"/>
      <c r="R31" s="235"/>
      <c r="S31" s="231"/>
      <c r="T31" s="232"/>
      <c r="U31" s="232"/>
      <c r="V31" s="232"/>
      <c r="W31" s="232"/>
      <c r="X31" s="230" t="e">
        <f>'Alokace nákladů na procesy'!H28</f>
        <v>#DIV/0!</v>
      </c>
      <c r="Y31" s="236"/>
      <c r="Z31" s="7"/>
      <c r="AA31" s="7"/>
    </row>
    <row r="32" spans="1:27" ht="15.75" thickBot="1" x14ac:dyDescent="0.3">
      <c r="A32" s="7"/>
      <c r="B32" s="264" t="s">
        <v>354</v>
      </c>
      <c r="C32" s="265" t="s">
        <v>117</v>
      </c>
      <c r="D32" s="228"/>
      <c r="E32" s="258"/>
      <c r="F32" s="259"/>
      <c r="G32" s="258"/>
      <c r="H32" s="260"/>
      <c r="I32" s="260"/>
      <c r="J32" s="260"/>
      <c r="K32" s="260"/>
      <c r="L32" s="260"/>
      <c r="M32" s="260"/>
      <c r="N32" s="261"/>
      <c r="O32" s="228"/>
      <c r="P32" s="259"/>
      <c r="Q32" s="258"/>
      <c r="R32" s="259"/>
      <c r="S32" s="258"/>
      <c r="T32" s="260"/>
      <c r="U32" s="260"/>
      <c r="V32" s="260"/>
      <c r="W32" s="260"/>
      <c r="X32" s="259"/>
      <c r="Y32" s="266" t="e">
        <f>'Alokace nákladů na procesy'!H29</f>
        <v>#DIV/0!</v>
      </c>
      <c r="Z32" s="7"/>
      <c r="AA32" s="7"/>
    </row>
    <row r="33" spans="1:27" x14ac:dyDescent="0.25">
      <c r="A33" s="7"/>
      <c r="B33" s="205">
        <v>25</v>
      </c>
      <c r="C33" s="206" t="s">
        <v>381</v>
      </c>
      <c r="D33" s="267" t="e">
        <f>SUM(D6:D32)</f>
        <v>#DIV/0!</v>
      </c>
      <c r="E33" s="268" t="e">
        <f>SUM(E6:E32)</f>
        <v>#DIV/0!</v>
      </c>
      <c r="F33" s="269" t="e">
        <f t="shared" ref="F33:Y33" si="0">SUM(F6:F32)</f>
        <v>#DIV/0!</v>
      </c>
      <c r="G33" s="268" t="e">
        <f t="shared" si="0"/>
        <v>#DIV/0!</v>
      </c>
      <c r="H33" s="270" t="e">
        <f t="shared" si="0"/>
        <v>#DIV/0!</v>
      </c>
      <c r="I33" s="270" t="e">
        <f t="shared" si="0"/>
        <v>#DIV/0!</v>
      </c>
      <c r="J33" s="270" t="e">
        <f t="shared" si="0"/>
        <v>#DIV/0!</v>
      </c>
      <c r="K33" s="270" t="e">
        <f t="shared" si="0"/>
        <v>#DIV/0!</v>
      </c>
      <c r="L33" s="270" t="e">
        <f t="shared" si="0"/>
        <v>#DIV/0!</v>
      </c>
      <c r="M33" s="270" t="e">
        <f t="shared" si="0"/>
        <v>#DIV/0!</v>
      </c>
      <c r="N33" s="271" t="e">
        <f t="shared" si="0"/>
        <v>#DIV/0!</v>
      </c>
      <c r="O33" s="267" t="e">
        <f t="shared" si="0"/>
        <v>#DIV/0!</v>
      </c>
      <c r="P33" s="269" t="e">
        <f t="shared" si="0"/>
        <v>#DIV/0!</v>
      </c>
      <c r="Q33" s="268" t="e">
        <f t="shared" si="0"/>
        <v>#DIV/0!</v>
      </c>
      <c r="R33" s="269" t="e">
        <f t="shared" si="0"/>
        <v>#DIV/0!</v>
      </c>
      <c r="S33" s="268" t="e">
        <f t="shared" si="0"/>
        <v>#DIV/0!</v>
      </c>
      <c r="T33" s="270" t="e">
        <f t="shared" si="0"/>
        <v>#DIV/0!</v>
      </c>
      <c r="U33" s="270" t="e">
        <f t="shared" si="0"/>
        <v>#DIV/0!</v>
      </c>
      <c r="V33" s="270" t="e">
        <f t="shared" si="0"/>
        <v>#DIV/0!</v>
      </c>
      <c r="W33" s="270" t="e">
        <f t="shared" si="0"/>
        <v>#DIV/0!</v>
      </c>
      <c r="X33" s="269" t="e">
        <f t="shared" si="0"/>
        <v>#DIV/0!</v>
      </c>
      <c r="Y33" s="272" t="e">
        <f t="shared" si="0"/>
        <v>#DIV/0!</v>
      </c>
      <c r="Z33" s="7"/>
      <c r="AA33" s="7"/>
    </row>
    <row r="34" spans="1:27" ht="15.75" thickBot="1" x14ac:dyDescent="0.3">
      <c r="A34" s="7"/>
      <c r="B34" s="226">
        <v>26</v>
      </c>
      <c r="C34" s="227" t="s">
        <v>382</v>
      </c>
      <c r="D34" s="416" t="e">
        <f>D33+'Alokace nákladů na procesy'!$D$33</f>
        <v>#DIV/0!</v>
      </c>
      <c r="E34" s="416" t="e">
        <f>E33+'Alokace nákladů na procesy'!$D$33</f>
        <v>#DIV/0!</v>
      </c>
      <c r="F34" s="416" t="e">
        <f>F33+'Alokace nákladů na procesy'!$D$33</f>
        <v>#DIV/0!</v>
      </c>
      <c r="G34" s="416" t="e">
        <f>G33+'Alokace nákladů na procesy'!$D$33</f>
        <v>#DIV/0!</v>
      </c>
      <c r="H34" s="416" t="e">
        <f>H33+'Alokace nákladů na procesy'!$D$33</f>
        <v>#DIV/0!</v>
      </c>
      <c r="I34" s="416" t="e">
        <f>I33+'Alokace nákladů na procesy'!$D$33</f>
        <v>#DIV/0!</v>
      </c>
      <c r="J34" s="416" t="e">
        <f>J33+'Alokace nákladů na procesy'!$D$33</f>
        <v>#DIV/0!</v>
      </c>
      <c r="K34" s="416" t="e">
        <f>K33+'Alokace nákladů na procesy'!$D$33</f>
        <v>#DIV/0!</v>
      </c>
      <c r="L34" s="416" t="e">
        <f>L33+'Alokace nákladů na procesy'!$D$33</f>
        <v>#DIV/0!</v>
      </c>
      <c r="M34" s="416" t="e">
        <f>M33+'Alokace nákladů na procesy'!$D$33</f>
        <v>#DIV/0!</v>
      </c>
      <c r="N34" s="416" t="e">
        <f>N33+'Alokace nákladů na procesy'!$D$33</f>
        <v>#DIV/0!</v>
      </c>
      <c r="O34" s="416" t="e">
        <f>O33+'Alokace nákladů na procesy'!$D$33</f>
        <v>#DIV/0!</v>
      </c>
      <c r="P34" s="416" t="e">
        <f>P33+'Alokace nákladů na procesy'!$D$33</f>
        <v>#DIV/0!</v>
      </c>
      <c r="Q34" s="416" t="e">
        <f>Q33+'Alokace nákladů na procesy'!$D$33</f>
        <v>#DIV/0!</v>
      </c>
      <c r="R34" s="416" t="e">
        <f>R33+'Alokace nákladů na procesy'!$D$33</f>
        <v>#DIV/0!</v>
      </c>
      <c r="S34" s="416" t="e">
        <f>S33+'Alokace nákladů na procesy'!$D$33</f>
        <v>#DIV/0!</v>
      </c>
      <c r="T34" s="416" t="e">
        <f>T33+'Alokace nákladů na procesy'!$D$33</f>
        <v>#DIV/0!</v>
      </c>
      <c r="U34" s="416" t="e">
        <f>U33+'Alokace nákladů na procesy'!$D$33</f>
        <v>#DIV/0!</v>
      </c>
      <c r="V34" s="416" t="e">
        <f>V33+'Alokace nákladů na procesy'!$D$33</f>
        <v>#DIV/0!</v>
      </c>
      <c r="W34" s="416" t="e">
        <f>W33+'Alokace nákladů na procesy'!$D$33</f>
        <v>#DIV/0!</v>
      </c>
      <c r="X34" s="416" t="e">
        <f>X33+'Alokace nákladů na procesy'!$D$33</f>
        <v>#DIV/0!</v>
      </c>
      <c r="Y34" s="416" t="e">
        <f>Y33+'Alokace nákladů na procesy'!$D$33</f>
        <v>#DIV/0!</v>
      </c>
      <c r="Z34" s="7"/>
      <c r="AA34" s="7"/>
    </row>
    <row r="35" spans="1:27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</sheetData>
  <mergeCells count="3">
    <mergeCell ref="B2:C2"/>
    <mergeCell ref="B4:B5"/>
    <mergeCell ref="C4:C5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153E6-A5BE-46E6-8095-40EC9EB1B6DD}">
  <dimension ref="A1:J25"/>
  <sheetViews>
    <sheetView showGridLines="0" workbookViewId="0"/>
  </sheetViews>
  <sheetFormatPr defaultRowHeight="15" x14ac:dyDescent="0.25"/>
  <cols>
    <col min="1" max="1" width="1.28515625" customWidth="1"/>
    <col min="2" max="2" width="60" customWidth="1"/>
    <col min="3" max="3" width="30.85546875" bestFit="1" customWidth="1"/>
    <col min="4" max="7" width="13.42578125" customWidth="1"/>
    <col min="8" max="8" width="7" customWidth="1"/>
    <col min="9" max="9" width="12.42578125" customWidth="1"/>
    <col min="10" max="10" width="10" bestFit="1" customWidth="1"/>
  </cols>
  <sheetData>
    <row r="1" spans="1:10" x14ac:dyDescent="0.25">
      <c r="A1" s="285"/>
      <c r="B1" s="285"/>
      <c r="C1" s="285"/>
      <c r="D1" s="285"/>
      <c r="E1" s="286"/>
      <c r="F1" s="285"/>
      <c r="G1" s="285"/>
      <c r="H1" s="285"/>
      <c r="I1" s="285"/>
      <c r="J1" s="285"/>
    </row>
    <row r="2" spans="1:10" ht="18" x14ac:dyDescent="0.25">
      <c r="A2" s="285"/>
      <c r="B2" s="287" t="s">
        <v>383</v>
      </c>
      <c r="C2" s="285"/>
      <c r="D2" s="285"/>
      <c r="E2" s="286"/>
      <c r="F2" s="286"/>
      <c r="G2" s="285"/>
      <c r="H2" s="285"/>
      <c r="I2" s="285"/>
      <c r="J2" s="285"/>
    </row>
    <row r="3" spans="1:10" ht="15.75" thickBot="1" x14ac:dyDescent="0.3">
      <c r="A3" s="285"/>
      <c r="B3" s="285"/>
      <c r="C3" s="285"/>
      <c r="D3" s="285"/>
      <c r="E3" s="286"/>
      <c r="F3" s="285"/>
      <c r="G3" s="285"/>
      <c r="H3" s="285"/>
      <c r="I3" s="285"/>
      <c r="J3" s="285"/>
    </row>
    <row r="4" spans="1:10" ht="39" thickBot="1" x14ac:dyDescent="0.3">
      <c r="A4" s="288"/>
      <c r="B4" s="298" t="s">
        <v>384</v>
      </c>
      <c r="C4" s="299" t="s">
        <v>385</v>
      </c>
      <c r="D4" s="417" t="s">
        <v>386</v>
      </c>
      <c r="E4" s="296" t="s">
        <v>387</v>
      </c>
      <c r="F4" s="295" t="s">
        <v>388</v>
      </c>
      <c r="G4" s="297" t="s">
        <v>389</v>
      </c>
      <c r="H4" s="289"/>
      <c r="I4" s="298" t="s">
        <v>390</v>
      </c>
      <c r="J4" s="299" t="s">
        <v>391</v>
      </c>
    </row>
    <row r="5" spans="1:10" ht="25.5" x14ac:dyDescent="0.25">
      <c r="A5" s="285"/>
      <c r="B5" s="559" t="s">
        <v>392</v>
      </c>
      <c r="C5" s="560" t="s">
        <v>6</v>
      </c>
      <c r="D5" s="577">
        <f>E5+F5</f>
        <v>0</v>
      </c>
      <c r="E5" s="578"/>
      <c r="F5" s="579">
        <f>J5*I5+2*D15</f>
        <v>0</v>
      </c>
      <c r="G5" s="580">
        <f>$D$17</f>
        <v>0</v>
      </c>
      <c r="H5" s="562"/>
      <c r="I5" s="561">
        <f>4*G5</f>
        <v>0</v>
      </c>
      <c r="J5" s="563"/>
    </row>
    <row r="6" spans="1:10" x14ac:dyDescent="0.25">
      <c r="A6" s="285"/>
      <c r="B6" s="564" t="s">
        <v>11</v>
      </c>
      <c r="C6" s="565" t="s">
        <v>12</v>
      </c>
      <c r="D6" s="581">
        <f t="shared" ref="D6:D11" si="0">E6+F6</f>
        <v>0</v>
      </c>
      <c r="E6" s="582"/>
      <c r="F6" s="583">
        <f>J6*I6+D13+D16/(24*0.5)</f>
        <v>0</v>
      </c>
      <c r="G6" s="584">
        <f>D19</f>
        <v>0</v>
      </c>
      <c r="H6" s="562"/>
      <c r="I6" s="566">
        <f>G6/(12*0.5)</f>
        <v>0</v>
      </c>
      <c r="J6" s="567"/>
    </row>
    <row r="7" spans="1:10" x14ac:dyDescent="0.25">
      <c r="A7" s="285"/>
      <c r="B7" s="564" t="s">
        <v>562</v>
      </c>
      <c r="C7" s="565" t="s">
        <v>18</v>
      </c>
      <c r="D7" s="581">
        <f t="shared" si="0"/>
        <v>0</v>
      </c>
      <c r="E7" s="582"/>
      <c r="F7" s="583">
        <f>J7*I7</f>
        <v>0</v>
      </c>
      <c r="G7" s="584">
        <f>D20</f>
        <v>0</v>
      </c>
      <c r="H7" s="562"/>
      <c r="I7" s="566">
        <f>G7*4</f>
        <v>0</v>
      </c>
      <c r="J7" s="567"/>
    </row>
    <row r="8" spans="1:10" x14ac:dyDescent="0.25">
      <c r="A8" s="285"/>
      <c r="B8" s="564" t="s">
        <v>393</v>
      </c>
      <c r="C8" s="565" t="s">
        <v>18</v>
      </c>
      <c r="D8" s="581">
        <f t="shared" si="0"/>
        <v>0</v>
      </c>
      <c r="E8" s="582"/>
      <c r="F8" s="583">
        <f>J8*I8+D14</f>
        <v>0</v>
      </c>
      <c r="G8" s="584">
        <f>D21</f>
        <v>0</v>
      </c>
      <c r="H8" s="562"/>
      <c r="I8" s="566">
        <f>+G8</f>
        <v>0</v>
      </c>
      <c r="J8" s="567"/>
    </row>
    <row r="9" spans="1:10" x14ac:dyDescent="0.25">
      <c r="A9" s="285"/>
      <c r="B9" s="564" t="s">
        <v>30</v>
      </c>
      <c r="C9" s="565" t="s">
        <v>12</v>
      </c>
      <c r="D9" s="581">
        <f t="shared" si="0"/>
        <v>0</v>
      </c>
      <c r="E9" s="582"/>
      <c r="F9" s="583">
        <f>J9*I9+D13</f>
        <v>0</v>
      </c>
      <c r="G9" s="584">
        <f>D19</f>
        <v>0</v>
      </c>
      <c r="H9" s="562"/>
      <c r="I9" s="566">
        <f>G9/6</f>
        <v>0</v>
      </c>
      <c r="J9" s="567"/>
    </row>
    <row r="10" spans="1:10" x14ac:dyDescent="0.25">
      <c r="A10" s="285"/>
      <c r="B10" s="564" t="s">
        <v>32</v>
      </c>
      <c r="C10" s="565" t="s">
        <v>33</v>
      </c>
      <c r="D10" s="581">
        <f t="shared" si="0"/>
        <v>0</v>
      </c>
      <c r="E10" s="583">
        <f>E9</f>
        <v>0</v>
      </c>
      <c r="F10" s="583">
        <f>J10*I10+D15/48</f>
        <v>0</v>
      </c>
      <c r="G10" s="584">
        <f>$D$17</f>
        <v>0</v>
      </c>
      <c r="H10" s="562"/>
      <c r="I10" s="566">
        <f>+G10/24</f>
        <v>0</v>
      </c>
      <c r="J10" s="567"/>
    </row>
    <row r="11" spans="1:10" ht="26.25" thickBot="1" x14ac:dyDescent="0.3">
      <c r="A11" s="285"/>
      <c r="B11" s="558" t="s">
        <v>394</v>
      </c>
      <c r="C11" s="568" t="s">
        <v>6</v>
      </c>
      <c r="D11" s="585">
        <f t="shared" si="0"/>
        <v>0</v>
      </c>
      <c r="E11" s="586">
        <f>E5</f>
        <v>0</v>
      </c>
      <c r="F11" s="586">
        <f>J11*I11</f>
        <v>0</v>
      </c>
      <c r="G11" s="587">
        <f>D25</f>
        <v>0</v>
      </c>
      <c r="H11" s="562"/>
      <c r="I11" s="569">
        <f>G11</f>
        <v>0</v>
      </c>
      <c r="J11" s="570"/>
    </row>
    <row r="12" spans="1:10" ht="15.75" thickBot="1" x14ac:dyDescent="0.3">
      <c r="A12" s="285"/>
      <c r="B12" s="285"/>
      <c r="C12" s="285"/>
      <c r="D12" s="290"/>
      <c r="E12" s="290"/>
      <c r="F12" s="290"/>
      <c r="G12" s="290"/>
      <c r="H12" s="285"/>
      <c r="I12" s="290"/>
      <c r="J12" s="291"/>
    </row>
    <row r="13" spans="1:10" ht="25.5" x14ac:dyDescent="0.25">
      <c r="A13" s="285"/>
      <c r="B13" s="559" t="s">
        <v>543</v>
      </c>
      <c r="C13" s="571" t="s">
        <v>395</v>
      </c>
      <c r="D13" s="588"/>
      <c r="E13" s="285"/>
      <c r="F13" s="285"/>
      <c r="G13" s="285"/>
      <c r="H13" s="285"/>
      <c r="I13" s="285"/>
      <c r="J13" s="285"/>
    </row>
    <row r="14" spans="1:10" x14ac:dyDescent="0.25">
      <c r="A14" s="285"/>
      <c r="B14" s="572" t="s">
        <v>396</v>
      </c>
      <c r="C14" s="573" t="s">
        <v>395</v>
      </c>
      <c r="D14" s="589"/>
      <c r="E14" s="285"/>
      <c r="F14" s="302"/>
      <c r="G14" s="302"/>
      <c r="H14" s="285"/>
      <c r="I14" s="285"/>
      <c r="J14" s="285"/>
    </row>
    <row r="15" spans="1:10" x14ac:dyDescent="0.25">
      <c r="A15" s="285"/>
      <c r="B15" s="572" t="s">
        <v>397</v>
      </c>
      <c r="C15" s="573" t="s">
        <v>398</v>
      </c>
      <c r="D15" s="589"/>
      <c r="E15" s="285"/>
      <c r="F15" s="302"/>
      <c r="G15" s="302"/>
      <c r="H15" s="285"/>
      <c r="I15" s="285"/>
      <c r="J15" s="285"/>
    </row>
    <row r="16" spans="1:10" x14ac:dyDescent="0.25">
      <c r="A16" s="285"/>
      <c r="B16" s="572" t="s">
        <v>399</v>
      </c>
      <c r="C16" s="574"/>
      <c r="D16" s="589"/>
      <c r="E16" s="285"/>
      <c r="F16" s="302"/>
      <c r="G16" s="302"/>
      <c r="H16" s="285"/>
      <c r="I16" s="285"/>
      <c r="J16" s="285"/>
    </row>
    <row r="17" spans="1:10" x14ac:dyDescent="0.25">
      <c r="A17" s="285"/>
      <c r="B17" s="572" t="s">
        <v>400</v>
      </c>
      <c r="C17" s="574"/>
      <c r="D17" s="589"/>
      <c r="E17" s="285"/>
      <c r="F17" s="302"/>
      <c r="G17" s="302"/>
      <c r="H17" s="285"/>
      <c r="I17" s="285"/>
      <c r="J17" s="285"/>
    </row>
    <row r="18" spans="1:10" x14ac:dyDescent="0.25">
      <c r="A18" s="285"/>
      <c r="B18" s="572" t="s">
        <v>401</v>
      </c>
      <c r="C18" s="574"/>
      <c r="D18" s="589"/>
      <c r="E18" s="285"/>
      <c r="F18" s="302"/>
      <c r="G18" s="302"/>
      <c r="H18" s="285"/>
      <c r="I18" s="285"/>
      <c r="J18" s="285"/>
    </row>
    <row r="19" spans="1:10" x14ac:dyDescent="0.25">
      <c r="A19" s="285"/>
      <c r="B19" s="572" t="s">
        <v>402</v>
      </c>
      <c r="C19" s="574"/>
      <c r="D19" s="589"/>
      <c r="E19" s="285"/>
      <c r="F19" s="302"/>
      <c r="G19" s="302"/>
      <c r="H19" s="285"/>
      <c r="I19" s="285"/>
      <c r="J19" s="285"/>
    </row>
    <row r="20" spans="1:10" x14ac:dyDescent="0.25">
      <c r="A20" s="285"/>
      <c r="B20" s="572" t="s">
        <v>403</v>
      </c>
      <c r="C20" s="574"/>
      <c r="D20" s="589"/>
      <c r="E20" s="285"/>
      <c r="F20" s="302"/>
      <c r="G20" s="302"/>
      <c r="H20" s="285"/>
      <c r="I20" s="285"/>
      <c r="J20" s="285"/>
    </row>
    <row r="21" spans="1:10" ht="15.75" thickBot="1" x14ac:dyDescent="0.3">
      <c r="A21" s="285"/>
      <c r="B21" s="575" t="s">
        <v>554</v>
      </c>
      <c r="C21" s="576"/>
      <c r="D21" s="590"/>
      <c r="E21" s="285"/>
      <c r="F21" s="302"/>
      <c r="G21" s="302"/>
      <c r="H21" s="285"/>
      <c r="I21" s="285"/>
      <c r="J21" s="285"/>
    </row>
    <row r="22" spans="1:10" x14ac:dyDescent="0.25">
      <c r="A22" s="285"/>
      <c r="B22" s="22"/>
      <c r="C22" s="285"/>
      <c r="D22" s="290"/>
      <c r="E22" s="290"/>
      <c r="F22" s="290"/>
      <c r="G22" s="292"/>
      <c r="H22" s="285"/>
      <c r="I22" s="285"/>
      <c r="J22" s="290"/>
    </row>
    <row r="23" spans="1:10" ht="15.75" thickBot="1" x14ac:dyDescent="0.3">
      <c r="A23" s="285"/>
      <c r="B23" s="285"/>
      <c r="C23" s="285"/>
      <c r="D23" s="290"/>
      <c r="E23" s="290"/>
      <c r="F23" s="290"/>
      <c r="G23" s="292"/>
      <c r="H23" s="285"/>
      <c r="I23" s="290"/>
      <c r="J23" s="290"/>
    </row>
    <row r="24" spans="1:10" ht="26.25" thickBot="1" x14ac:dyDescent="0.3">
      <c r="A24" s="285"/>
      <c r="B24" s="300" t="s">
        <v>394</v>
      </c>
      <c r="C24" s="299" t="s">
        <v>533</v>
      </c>
      <c r="D24" s="301" t="s">
        <v>537</v>
      </c>
      <c r="E24" s="285"/>
      <c r="F24" s="290"/>
      <c r="G24" s="292"/>
      <c r="H24" s="285"/>
      <c r="I24" s="290"/>
      <c r="J24" s="290"/>
    </row>
    <row r="25" spans="1:10" ht="15.75" thickBot="1" x14ac:dyDescent="0.3">
      <c r="A25" s="285"/>
      <c r="B25" s="293" t="s">
        <v>404</v>
      </c>
      <c r="C25" s="294" t="s">
        <v>559</v>
      </c>
      <c r="D25" s="591"/>
      <c r="E25" s="285"/>
      <c r="F25" s="290"/>
      <c r="G25" s="292"/>
      <c r="H25" s="285"/>
      <c r="I25" s="290"/>
      <c r="J25" s="29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F5C2-121B-4DD3-801A-DE44A371F65A}">
  <dimension ref="A1:K127"/>
  <sheetViews>
    <sheetView showGridLines="0" topLeftCell="A100" zoomScaleNormal="100" workbookViewId="0"/>
  </sheetViews>
  <sheetFormatPr defaultRowHeight="15" x14ac:dyDescent="0.25"/>
  <cols>
    <col min="1" max="1" width="2.7109375" customWidth="1"/>
    <col min="2" max="2" width="28.5703125" customWidth="1"/>
    <col min="3" max="3" width="18.7109375" customWidth="1"/>
    <col min="4" max="4" width="16.85546875" customWidth="1"/>
    <col min="5" max="5" width="37" bestFit="1" customWidth="1"/>
    <col min="6" max="6" width="18" customWidth="1"/>
    <col min="7" max="7" width="13.7109375" customWidth="1"/>
    <col min="8" max="8" width="19.85546875" customWidth="1"/>
    <col min="9" max="9" width="16.7109375" customWidth="1"/>
    <col min="10" max="10" width="24.5703125" customWidth="1"/>
  </cols>
  <sheetData>
    <row r="1" spans="1:11" x14ac:dyDescent="0.25">
      <c r="A1" s="303"/>
      <c r="B1" s="303"/>
      <c r="C1" s="303"/>
      <c r="D1" s="303"/>
      <c r="E1" s="303"/>
      <c r="F1" s="303"/>
      <c r="G1" s="303"/>
      <c r="H1" s="303"/>
      <c r="I1" s="303"/>
      <c r="J1" s="303"/>
      <c r="K1" s="303"/>
    </row>
    <row r="2" spans="1:11" ht="18" x14ac:dyDescent="0.25">
      <c r="A2" s="303"/>
      <c r="B2" s="304" t="s">
        <v>405</v>
      </c>
      <c r="C2" s="303"/>
      <c r="D2" s="303"/>
      <c r="E2" s="303"/>
      <c r="F2" s="303"/>
      <c r="G2" s="303"/>
      <c r="H2" s="303"/>
      <c r="I2" s="303"/>
      <c r="J2" s="303"/>
      <c r="K2" s="303"/>
    </row>
    <row r="3" spans="1:11" x14ac:dyDescent="0.25">
      <c r="A3" s="305"/>
      <c r="B3" s="305"/>
      <c r="C3" s="305"/>
      <c r="D3" s="305"/>
      <c r="E3" s="305"/>
      <c r="F3" s="305"/>
      <c r="G3" s="305"/>
      <c r="H3" s="305"/>
      <c r="I3" s="305"/>
      <c r="J3" s="306"/>
      <c r="K3" s="305"/>
    </row>
    <row r="4" spans="1:11" ht="15.75" x14ac:dyDescent="0.25">
      <c r="A4" s="305"/>
      <c r="B4" s="307" t="s">
        <v>406</v>
      </c>
      <c r="C4" s="305"/>
      <c r="D4" s="305"/>
      <c r="E4" s="305"/>
      <c r="F4" s="305"/>
      <c r="G4" s="305"/>
      <c r="H4" s="305"/>
      <c r="I4" s="305"/>
      <c r="J4" s="305"/>
      <c r="K4" s="305"/>
    </row>
    <row r="5" spans="1:11" ht="15.75" thickBot="1" x14ac:dyDescent="0.3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</row>
    <row r="6" spans="1:11" ht="15.75" thickBot="1" x14ac:dyDescent="0.3">
      <c r="A6" s="305"/>
      <c r="B6" s="777" t="s">
        <v>407</v>
      </c>
      <c r="C6" s="778"/>
      <c r="D6" s="305"/>
      <c r="E6" s="305"/>
      <c r="F6" s="305"/>
      <c r="G6" s="305"/>
      <c r="H6" s="305"/>
      <c r="I6" s="305"/>
      <c r="J6" s="305"/>
      <c r="K6" s="305"/>
    </row>
    <row r="7" spans="1:11" ht="15.75" thickBot="1" x14ac:dyDescent="0.3">
      <c r="A7" s="305"/>
      <c r="B7" s="308" t="s">
        <v>408</v>
      </c>
      <c r="C7" s="594"/>
      <c r="D7" s="305"/>
      <c r="E7" s="309" t="s">
        <v>409</v>
      </c>
      <c r="F7" s="599">
        <f>'Náklady na technolog. plochu'!C5+'Náklady na technolog. plochu'!D5</f>
        <v>0</v>
      </c>
      <c r="G7" s="305"/>
      <c r="H7" s="305"/>
      <c r="I7" s="305"/>
      <c r="J7" s="305"/>
      <c r="K7" s="305"/>
    </row>
    <row r="8" spans="1:11" x14ac:dyDescent="0.25">
      <c r="A8" s="305"/>
      <c r="B8" s="310" t="s">
        <v>410</v>
      </c>
      <c r="C8" s="595"/>
      <c r="D8" s="305"/>
      <c r="E8" s="305"/>
      <c r="F8" s="305"/>
      <c r="G8" s="305"/>
      <c r="H8" s="305"/>
      <c r="I8" s="305"/>
      <c r="J8" s="305"/>
      <c r="K8" s="305"/>
    </row>
    <row r="9" spans="1:11" x14ac:dyDescent="0.25">
      <c r="A9" s="305"/>
      <c r="B9" s="310" t="s">
        <v>542</v>
      </c>
      <c r="C9" s="596"/>
      <c r="D9" s="305"/>
      <c r="E9" s="305"/>
      <c r="F9" s="305"/>
      <c r="G9" s="305"/>
      <c r="H9" s="305"/>
      <c r="I9" s="305"/>
      <c r="J9" s="305"/>
      <c r="K9" s="305"/>
    </row>
    <row r="10" spans="1:11" ht="15.75" thickBot="1" x14ac:dyDescent="0.3">
      <c r="A10" s="305"/>
      <c r="B10" s="311" t="s">
        <v>411</v>
      </c>
      <c r="C10" s="597"/>
      <c r="D10" s="305"/>
      <c r="E10" s="305"/>
      <c r="F10" s="305"/>
      <c r="G10" s="305"/>
      <c r="H10" s="305"/>
      <c r="I10" s="305"/>
      <c r="J10" s="305"/>
      <c r="K10" s="305"/>
    </row>
    <row r="11" spans="1:11" ht="15.75" thickBot="1" x14ac:dyDescent="0.3">
      <c r="A11" s="305"/>
      <c r="B11" s="312" t="s">
        <v>412</v>
      </c>
      <c r="C11" s="598">
        <f>C7*C8*1</f>
        <v>0</v>
      </c>
      <c r="D11" s="305"/>
      <c r="E11" s="305"/>
      <c r="F11" s="305"/>
      <c r="G11" s="305"/>
      <c r="H11" s="305"/>
      <c r="I11" s="305"/>
      <c r="J11" s="305"/>
      <c r="K11" s="305"/>
    </row>
    <row r="12" spans="1:11" ht="15.75" thickBot="1" x14ac:dyDescent="0.3">
      <c r="A12" s="305"/>
      <c r="B12" s="305"/>
      <c r="C12" s="305"/>
      <c r="D12" s="305"/>
      <c r="E12" s="305"/>
      <c r="F12" s="305"/>
      <c r="G12" s="305"/>
      <c r="H12" s="305"/>
      <c r="I12" s="305"/>
      <c r="J12" s="305"/>
      <c r="K12" s="305"/>
    </row>
    <row r="13" spans="1:11" ht="15.75" thickBot="1" x14ac:dyDescent="0.3">
      <c r="A13" s="313"/>
      <c r="B13" s="592">
        <f>F7*C11</f>
        <v>0</v>
      </c>
      <c r="C13" s="305"/>
      <c r="D13" s="305"/>
      <c r="E13" s="305"/>
      <c r="F13" s="305"/>
      <c r="G13" s="305"/>
      <c r="H13" s="306"/>
      <c r="I13" s="314"/>
      <c r="J13" s="306"/>
      <c r="K13" s="306"/>
    </row>
    <row r="14" spans="1:11" x14ac:dyDescent="0.25">
      <c r="A14" s="315"/>
      <c r="B14" s="316"/>
      <c r="C14" s="305"/>
      <c r="D14" s="305"/>
      <c r="E14" s="305"/>
      <c r="F14" s="305"/>
      <c r="G14" s="305"/>
      <c r="H14" s="305"/>
      <c r="I14" s="305"/>
      <c r="J14" s="306"/>
      <c r="K14" s="306"/>
    </row>
    <row r="15" spans="1:11" x14ac:dyDescent="0.25">
      <c r="A15" s="315"/>
      <c r="B15" s="305"/>
      <c r="C15" s="305"/>
      <c r="D15" s="305"/>
      <c r="E15" s="305"/>
      <c r="F15" s="305"/>
      <c r="G15" s="305"/>
      <c r="H15" s="305"/>
      <c r="I15" s="305"/>
      <c r="J15" s="306"/>
      <c r="K15" s="306"/>
    </row>
    <row r="16" spans="1:11" ht="15.75" x14ac:dyDescent="0.25">
      <c r="A16" s="305"/>
      <c r="B16" s="307" t="s">
        <v>413</v>
      </c>
      <c r="C16" s="305"/>
      <c r="D16" s="305"/>
      <c r="E16" s="305"/>
      <c r="F16" s="305"/>
      <c r="G16" s="305"/>
      <c r="H16" s="305"/>
      <c r="I16" s="305"/>
      <c r="J16" s="305"/>
      <c r="K16" s="305"/>
    </row>
    <row r="17" spans="1:11" ht="15.75" thickBot="1" x14ac:dyDescent="0.3">
      <c r="A17" s="315"/>
      <c r="B17" s="305"/>
      <c r="C17" s="305"/>
      <c r="D17" s="305"/>
      <c r="E17" s="305"/>
      <c r="F17" s="305"/>
      <c r="G17" s="305"/>
      <c r="H17" s="305"/>
      <c r="I17" s="305"/>
      <c r="J17" s="306"/>
      <c r="K17" s="305"/>
    </row>
    <row r="18" spans="1:11" ht="15.75" thickBot="1" x14ac:dyDescent="0.3">
      <c r="A18" s="313"/>
      <c r="B18" s="777" t="s">
        <v>414</v>
      </c>
      <c r="C18" s="778"/>
      <c r="D18" s="305"/>
      <c r="E18" s="305"/>
      <c r="F18" s="305"/>
      <c r="G18" s="305"/>
      <c r="H18" s="305"/>
      <c r="I18" s="305"/>
      <c r="J18" s="306"/>
      <c r="K18" s="305"/>
    </row>
    <row r="19" spans="1:11" x14ac:dyDescent="0.25">
      <c r="A19" s="315"/>
      <c r="B19" s="308" t="s">
        <v>408</v>
      </c>
      <c r="C19" s="600">
        <f>C22</f>
        <v>0</v>
      </c>
      <c r="D19" s="305"/>
      <c r="E19" s="305"/>
      <c r="F19" s="305"/>
      <c r="G19" s="305"/>
      <c r="H19" s="305"/>
      <c r="I19" s="305"/>
      <c r="J19" s="306"/>
      <c r="K19" s="305"/>
    </row>
    <row r="20" spans="1:11" x14ac:dyDescent="0.25">
      <c r="A20" s="313"/>
      <c r="B20" s="310" t="s">
        <v>410</v>
      </c>
      <c r="C20" s="595"/>
      <c r="D20" s="305"/>
      <c r="E20" s="305"/>
      <c r="F20" s="305"/>
      <c r="G20" s="305"/>
      <c r="H20" s="305"/>
      <c r="I20" s="305"/>
      <c r="J20" s="306"/>
      <c r="K20" s="305"/>
    </row>
    <row r="21" spans="1:11" x14ac:dyDescent="0.25">
      <c r="A21" s="305"/>
      <c r="B21" s="310" t="s">
        <v>542</v>
      </c>
      <c r="C21" s="596"/>
      <c r="D21" s="305"/>
      <c r="E21" s="305"/>
      <c r="F21" s="305"/>
      <c r="G21" s="305"/>
      <c r="H21" s="305"/>
      <c r="I21" s="305"/>
      <c r="J21" s="306"/>
      <c r="K21" s="305"/>
    </row>
    <row r="22" spans="1:11" ht="15.75" thickBot="1" x14ac:dyDescent="0.3">
      <c r="A22" s="305"/>
      <c r="B22" s="311" t="s">
        <v>415</v>
      </c>
      <c r="C22" s="601"/>
      <c r="D22" s="305"/>
      <c r="E22" s="305"/>
      <c r="F22" s="305"/>
      <c r="G22" s="305"/>
      <c r="H22" s="305"/>
      <c r="I22" s="305"/>
      <c r="J22" s="306"/>
      <c r="K22" s="305"/>
    </row>
    <row r="23" spans="1:11" ht="15.75" thickBot="1" x14ac:dyDescent="0.3">
      <c r="A23" s="305"/>
      <c r="B23" s="312" t="s">
        <v>412</v>
      </c>
      <c r="C23" s="598">
        <f>C19*C20*1</f>
        <v>0</v>
      </c>
      <c r="D23" s="305"/>
      <c r="E23" s="305"/>
      <c r="F23" s="305"/>
      <c r="G23" s="305"/>
      <c r="H23" s="305"/>
      <c r="I23" s="305"/>
      <c r="J23" s="306"/>
      <c r="K23" s="305"/>
    </row>
    <row r="24" spans="1:11" ht="15.75" thickBot="1" x14ac:dyDescent="0.3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</row>
    <row r="25" spans="1:11" ht="15.75" thickBot="1" x14ac:dyDescent="0.3">
      <c r="A25" s="305"/>
      <c r="B25" s="592">
        <f>C23*F7</f>
        <v>0</v>
      </c>
      <c r="C25" s="305"/>
      <c r="D25" s="305"/>
      <c r="E25" s="305"/>
      <c r="F25" s="305"/>
      <c r="G25" s="305"/>
      <c r="H25" s="305"/>
      <c r="I25" s="305"/>
      <c r="J25" s="305"/>
      <c r="K25" s="305"/>
    </row>
    <row r="26" spans="1:11" x14ac:dyDescent="0.25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</row>
    <row r="27" spans="1:11" x14ac:dyDescent="0.2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</row>
    <row r="28" spans="1:11" ht="15.75" x14ac:dyDescent="0.25">
      <c r="A28" s="305"/>
      <c r="B28" s="307" t="s">
        <v>416</v>
      </c>
      <c r="C28" s="305"/>
      <c r="D28" s="305"/>
      <c r="E28" s="305"/>
      <c r="F28" s="305"/>
      <c r="G28" s="305"/>
      <c r="H28" s="305"/>
      <c r="I28" s="305"/>
      <c r="J28" s="305"/>
      <c r="K28" s="305"/>
    </row>
    <row r="29" spans="1:11" ht="15.75" thickBot="1" x14ac:dyDescent="0.3">
      <c r="A29" s="305"/>
      <c r="B29" s="305"/>
      <c r="C29" s="305"/>
      <c r="D29" s="306"/>
      <c r="E29" s="305"/>
      <c r="F29" s="305"/>
      <c r="G29" s="305"/>
      <c r="H29" s="305"/>
      <c r="I29" s="305"/>
      <c r="J29" s="305"/>
      <c r="K29" s="305"/>
    </row>
    <row r="30" spans="1:11" ht="15.75" thickBot="1" x14ac:dyDescent="0.3">
      <c r="A30" s="305"/>
      <c r="B30" s="779" t="s">
        <v>407</v>
      </c>
      <c r="C30" s="780"/>
      <c r="D30" s="306"/>
      <c r="E30" s="306"/>
      <c r="F30" s="306"/>
      <c r="G30" s="306"/>
      <c r="H30" s="305"/>
      <c r="I30" s="305"/>
      <c r="J30" s="305"/>
      <c r="K30" s="305"/>
    </row>
    <row r="31" spans="1:11" ht="15.75" thickBot="1" x14ac:dyDescent="0.3">
      <c r="A31" s="305"/>
      <c r="B31" s="317" t="s">
        <v>408</v>
      </c>
      <c r="C31" s="602">
        <f>F35</f>
        <v>0</v>
      </c>
      <c r="D31" s="306"/>
      <c r="E31" s="781" t="s">
        <v>417</v>
      </c>
      <c r="F31" s="782"/>
      <c r="G31" s="306"/>
      <c r="H31" s="305"/>
      <c r="I31" s="305"/>
      <c r="J31" s="305"/>
      <c r="K31" s="305"/>
    </row>
    <row r="32" spans="1:11" ht="26.25" thickBot="1" x14ac:dyDescent="0.3">
      <c r="A32" s="305"/>
      <c r="B32" s="318" t="s">
        <v>418</v>
      </c>
      <c r="C32" s="603"/>
      <c r="D32" s="306"/>
      <c r="E32" s="460" t="s">
        <v>419</v>
      </c>
      <c r="F32" s="607"/>
      <c r="G32" s="305"/>
      <c r="H32" s="305"/>
      <c r="I32" s="305"/>
      <c r="J32" s="305"/>
      <c r="K32" s="305"/>
    </row>
    <row r="33" spans="1:11" ht="15.75" thickBot="1" x14ac:dyDescent="0.3">
      <c r="A33" s="305"/>
      <c r="B33" s="318" t="s">
        <v>542</v>
      </c>
      <c r="C33" s="604"/>
      <c r="D33" s="306"/>
      <c r="E33" s="306"/>
      <c r="F33" s="306"/>
      <c r="G33" s="305"/>
      <c r="H33" s="305"/>
      <c r="I33" s="305"/>
      <c r="J33" s="305"/>
      <c r="K33" s="305"/>
    </row>
    <row r="34" spans="1:11" ht="15.75" thickBot="1" x14ac:dyDescent="0.3">
      <c r="A34" s="305"/>
      <c r="B34" s="319" t="s">
        <v>411</v>
      </c>
      <c r="C34" s="605"/>
      <c r="D34" s="306"/>
      <c r="E34" s="781" t="s">
        <v>420</v>
      </c>
      <c r="F34" s="782"/>
      <c r="G34" s="305"/>
      <c r="H34" s="305"/>
      <c r="I34" s="305"/>
      <c r="J34" s="305"/>
      <c r="K34" s="305"/>
    </row>
    <row r="35" spans="1:11" ht="15.75" thickBot="1" x14ac:dyDescent="0.3">
      <c r="A35" s="305"/>
      <c r="B35" s="320" t="s">
        <v>412</v>
      </c>
      <c r="C35" s="606">
        <f>C31*C32*1</f>
        <v>0</v>
      </c>
      <c r="D35" s="306"/>
      <c r="E35" s="317" t="s">
        <v>421</v>
      </c>
      <c r="F35" s="608"/>
      <c r="G35" s="305"/>
      <c r="H35" s="305"/>
      <c r="I35" s="305"/>
      <c r="J35" s="305"/>
      <c r="K35" s="305"/>
    </row>
    <row r="36" spans="1:11" ht="15.75" thickBot="1" x14ac:dyDescent="0.3">
      <c r="A36" s="305"/>
      <c r="B36" s="306"/>
      <c r="C36" s="306"/>
      <c r="D36" s="306"/>
      <c r="E36" s="318" t="s">
        <v>422</v>
      </c>
      <c r="F36" s="609"/>
      <c r="G36" s="305"/>
      <c r="H36" s="305"/>
      <c r="I36" s="305"/>
      <c r="J36" s="305"/>
      <c r="K36" s="305"/>
    </row>
    <row r="37" spans="1:11" ht="25.5" x14ac:dyDescent="0.25">
      <c r="A37" s="305"/>
      <c r="B37" s="321" t="s">
        <v>423</v>
      </c>
      <c r="C37" s="613" t="e">
        <f>(C35*F7)/F39</f>
        <v>#DIV/0!</v>
      </c>
      <c r="D37" s="306"/>
      <c r="E37" s="318" t="s">
        <v>424</v>
      </c>
      <c r="F37" s="610"/>
      <c r="G37" s="305"/>
      <c r="H37" s="305"/>
      <c r="I37" s="305"/>
      <c r="J37" s="305"/>
      <c r="K37" s="305"/>
    </row>
    <row r="38" spans="1:11" ht="25.5" x14ac:dyDescent="0.25">
      <c r="A38" s="305"/>
      <c r="B38" s="322" t="s">
        <v>425</v>
      </c>
      <c r="C38" s="614">
        <f>F32</f>
        <v>0</v>
      </c>
      <c r="D38" s="306"/>
      <c r="E38" s="318" t="s">
        <v>426</v>
      </c>
      <c r="F38" s="611"/>
      <c r="G38" s="305"/>
      <c r="H38" s="305"/>
      <c r="I38" s="305"/>
      <c r="J38" s="305"/>
      <c r="K38" s="305"/>
    </row>
    <row r="39" spans="1:11" ht="15.75" thickBot="1" x14ac:dyDescent="0.3">
      <c r="A39" s="305"/>
      <c r="B39" s="323" t="s">
        <v>427</v>
      </c>
      <c r="C39" s="615" t="e">
        <f>C38/F39</f>
        <v>#DIV/0!</v>
      </c>
      <c r="D39" s="306"/>
      <c r="E39" s="324" t="s">
        <v>420</v>
      </c>
      <c r="F39" s="612">
        <f>F37*F38</f>
        <v>0</v>
      </c>
      <c r="G39" s="305"/>
      <c r="H39" s="305"/>
      <c r="I39" s="305"/>
      <c r="J39" s="305"/>
      <c r="K39" s="305"/>
    </row>
    <row r="40" spans="1:11" x14ac:dyDescent="0.25">
      <c r="A40" s="305"/>
      <c r="B40" s="305"/>
      <c r="C40" s="305"/>
      <c r="D40" s="306"/>
      <c r="E40" s="306"/>
      <c r="F40" s="306"/>
      <c r="G40" s="306"/>
      <c r="H40" s="305"/>
      <c r="I40" s="305"/>
      <c r="J40" s="305"/>
      <c r="K40" s="305"/>
    </row>
    <row r="41" spans="1:11" x14ac:dyDescent="0.25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</row>
    <row r="42" spans="1:11" ht="15.75" x14ac:dyDescent="0.25">
      <c r="A42" s="305"/>
      <c r="B42" s="307" t="s">
        <v>428</v>
      </c>
      <c r="C42" s="305"/>
      <c r="D42" s="305"/>
      <c r="E42" s="305"/>
      <c r="F42" s="305"/>
      <c r="G42" s="305"/>
      <c r="H42" s="305"/>
      <c r="I42" s="305"/>
      <c r="J42" s="305"/>
      <c r="K42" s="305"/>
    </row>
    <row r="43" spans="1:11" ht="15.75" thickBot="1" x14ac:dyDescent="0.3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</row>
    <row r="44" spans="1:11" ht="53.25" thickBot="1" x14ac:dyDescent="0.3">
      <c r="A44" s="305"/>
      <c r="B44" s="440" t="s">
        <v>429</v>
      </c>
      <c r="C44" s="368" t="s">
        <v>430</v>
      </c>
      <c r="D44" s="366" t="s">
        <v>564</v>
      </c>
      <c r="E44" s="367" t="s">
        <v>565</v>
      </c>
      <c r="F44" s="367" t="s">
        <v>431</v>
      </c>
      <c r="G44" s="368" t="s">
        <v>432</v>
      </c>
      <c r="H44" s="305"/>
      <c r="I44" s="305"/>
      <c r="J44" s="305"/>
      <c r="K44" s="305"/>
    </row>
    <row r="45" spans="1:11" x14ac:dyDescent="0.25">
      <c r="A45" s="305"/>
      <c r="B45" s="461" t="s">
        <v>433</v>
      </c>
      <c r="C45" s="467">
        <v>1000001</v>
      </c>
      <c r="D45" s="464">
        <v>112.5</v>
      </c>
      <c r="E45" s="627">
        <f t="shared" ref="E45:E50" si="0">D45/$D$45</f>
        <v>1</v>
      </c>
      <c r="F45" s="628">
        <f t="shared" ref="F45:F50" si="1">E45*$E$55</f>
        <v>0</v>
      </c>
      <c r="G45" s="616"/>
      <c r="H45" s="305"/>
      <c r="I45" s="305"/>
      <c r="J45" s="305"/>
      <c r="K45" s="305"/>
    </row>
    <row r="46" spans="1:11" x14ac:dyDescent="0.25">
      <c r="A46" s="305"/>
      <c r="B46" s="462" t="s">
        <v>434</v>
      </c>
      <c r="C46" s="468">
        <v>250001</v>
      </c>
      <c r="D46" s="465">
        <v>92.5</v>
      </c>
      <c r="E46" s="626">
        <f t="shared" si="0"/>
        <v>0.82222222222222219</v>
      </c>
      <c r="F46" s="624">
        <f t="shared" si="1"/>
        <v>0</v>
      </c>
      <c r="G46" s="617"/>
      <c r="H46" s="305"/>
      <c r="I46" s="305"/>
      <c r="J46" s="305"/>
      <c r="K46" s="305"/>
    </row>
    <row r="47" spans="1:11" x14ac:dyDescent="0.25">
      <c r="A47" s="305"/>
      <c r="B47" s="462" t="s">
        <v>435</v>
      </c>
      <c r="C47" s="468">
        <v>80001</v>
      </c>
      <c r="D47" s="465">
        <v>84.17</v>
      </c>
      <c r="E47" s="626">
        <f t="shared" si="0"/>
        <v>0.74817777777777783</v>
      </c>
      <c r="F47" s="624">
        <f t="shared" si="1"/>
        <v>0</v>
      </c>
      <c r="G47" s="617"/>
      <c r="H47" s="305"/>
      <c r="I47" s="305"/>
      <c r="J47" s="305"/>
      <c r="K47" s="305"/>
    </row>
    <row r="48" spans="1:11" x14ac:dyDescent="0.25">
      <c r="A48" s="305"/>
      <c r="B48" s="462" t="s">
        <v>436</v>
      </c>
      <c r="C48" s="468">
        <v>30001</v>
      </c>
      <c r="D48" s="465">
        <v>79.17</v>
      </c>
      <c r="E48" s="626">
        <f t="shared" si="0"/>
        <v>0.70373333333333332</v>
      </c>
      <c r="F48" s="624">
        <f t="shared" si="1"/>
        <v>0</v>
      </c>
      <c r="G48" s="617"/>
      <c r="H48" s="305"/>
      <c r="I48" s="305"/>
      <c r="J48" s="305"/>
      <c r="K48" s="305"/>
    </row>
    <row r="49" spans="1:11" x14ac:dyDescent="0.25">
      <c r="A49" s="305"/>
      <c r="B49" s="462" t="s">
        <v>437</v>
      </c>
      <c r="C49" s="468">
        <v>5001</v>
      </c>
      <c r="D49" s="465">
        <v>53.65</v>
      </c>
      <c r="E49" s="626">
        <f t="shared" si="0"/>
        <v>0.47688888888888886</v>
      </c>
      <c r="F49" s="624">
        <f t="shared" si="1"/>
        <v>0</v>
      </c>
      <c r="G49" s="617"/>
      <c r="H49" s="305"/>
      <c r="I49" s="305"/>
      <c r="J49" s="305"/>
      <c r="K49" s="305"/>
    </row>
    <row r="50" spans="1:11" ht="15.75" thickBot="1" x14ac:dyDescent="0.3">
      <c r="A50" s="305"/>
      <c r="B50" s="463" t="s">
        <v>438</v>
      </c>
      <c r="C50" s="469">
        <v>0</v>
      </c>
      <c r="D50" s="466">
        <v>30</v>
      </c>
      <c r="E50" s="629">
        <f t="shared" si="0"/>
        <v>0.26666666666666666</v>
      </c>
      <c r="F50" s="625">
        <f t="shared" si="1"/>
        <v>0</v>
      </c>
      <c r="G50" s="618"/>
      <c r="H50" s="305"/>
      <c r="I50" s="305"/>
      <c r="J50" s="305"/>
      <c r="K50" s="305"/>
    </row>
    <row r="51" spans="1:11" ht="15.75" thickBot="1" x14ac:dyDescent="0.3">
      <c r="A51" s="305"/>
      <c r="B51" s="305"/>
      <c r="C51" s="305"/>
      <c r="D51" s="305"/>
      <c r="E51" s="305"/>
      <c r="F51" s="325" t="s">
        <v>439</v>
      </c>
      <c r="G51" s="593">
        <f>SUMPRODUCT(F45:F50,G45:G50)</f>
        <v>0</v>
      </c>
      <c r="H51" s="305"/>
      <c r="I51" s="305"/>
      <c r="J51" s="305"/>
      <c r="K51" s="305"/>
    </row>
    <row r="52" spans="1:11" x14ac:dyDescent="0.25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</row>
    <row r="53" spans="1:11" ht="15.75" thickBot="1" x14ac:dyDescent="0.3">
      <c r="A53" s="305"/>
      <c r="B53" s="305"/>
      <c r="F53" s="326"/>
      <c r="G53" s="305"/>
      <c r="H53" s="305"/>
      <c r="I53" s="305"/>
      <c r="J53" s="305"/>
      <c r="K53" s="305"/>
    </row>
    <row r="54" spans="1:11" ht="25.5" customHeight="1" x14ac:dyDescent="0.25">
      <c r="A54" s="305"/>
      <c r="B54" s="305"/>
      <c r="C54" s="783" t="s">
        <v>561</v>
      </c>
      <c r="D54" s="784"/>
      <c r="E54" s="619"/>
      <c r="F54" s="305"/>
      <c r="G54" s="305"/>
      <c r="H54" s="305"/>
      <c r="I54" s="305"/>
      <c r="J54" s="305"/>
      <c r="K54" s="305"/>
    </row>
    <row r="55" spans="1:11" ht="25.5" customHeight="1" thickBot="1" x14ac:dyDescent="0.3">
      <c r="A55" s="305"/>
      <c r="B55" s="305"/>
      <c r="C55" s="785" t="s">
        <v>566</v>
      </c>
      <c r="D55" s="786"/>
      <c r="E55" s="752">
        <f>E54/1.69</f>
        <v>0</v>
      </c>
      <c r="F55" s="305"/>
      <c r="G55" s="305"/>
      <c r="H55" s="305"/>
      <c r="I55" s="305"/>
      <c r="J55" s="305"/>
      <c r="K55" s="305"/>
    </row>
    <row r="56" spans="1:11" x14ac:dyDescent="0.25">
      <c r="A56" s="305"/>
      <c r="B56" s="305"/>
      <c r="C56" s="787"/>
      <c r="D56" s="787"/>
      <c r="E56" s="753"/>
      <c r="F56" s="305"/>
      <c r="G56" s="305"/>
      <c r="H56" s="305"/>
      <c r="I56" s="305"/>
      <c r="J56" s="305"/>
      <c r="K56" s="305"/>
    </row>
    <row r="57" spans="1:11" x14ac:dyDescent="0.25">
      <c r="A57" s="305"/>
      <c r="B57" s="305"/>
      <c r="C57" s="305"/>
      <c r="D57" s="305"/>
      <c r="E57" s="305"/>
      <c r="F57" s="305"/>
      <c r="G57" s="305"/>
      <c r="H57" s="305"/>
      <c r="I57" s="305"/>
      <c r="J57" s="305"/>
      <c r="K57" s="305"/>
    </row>
    <row r="58" spans="1:11" x14ac:dyDescent="0.25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</row>
    <row r="59" spans="1:11" ht="15.75" x14ac:dyDescent="0.25">
      <c r="A59" s="305"/>
      <c r="B59" s="307" t="s">
        <v>440</v>
      </c>
      <c r="C59" s="305"/>
      <c r="D59" s="305"/>
      <c r="E59" s="305"/>
      <c r="F59" s="305"/>
      <c r="G59" s="305"/>
      <c r="H59" s="305"/>
      <c r="I59" s="305"/>
      <c r="J59" s="305"/>
      <c r="K59" s="305"/>
    </row>
    <row r="60" spans="1:11" ht="15.75" thickBot="1" x14ac:dyDescent="0.3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</row>
    <row r="61" spans="1:11" ht="40.5" thickBot="1" x14ac:dyDescent="0.3">
      <c r="A61" s="305"/>
      <c r="B61" s="369" t="s">
        <v>429</v>
      </c>
      <c r="C61" s="367" t="s">
        <v>430</v>
      </c>
      <c r="D61" s="367" t="s">
        <v>441</v>
      </c>
      <c r="E61" s="367" t="s">
        <v>442</v>
      </c>
      <c r="F61" s="368" t="s">
        <v>432</v>
      </c>
      <c r="G61" s="305"/>
      <c r="H61" s="305"/>
      <c r="I61" s="305"/>
      <c r="J61" s="305"/>
      <c r="K61" s="305"/>
    </row>
    <row r="62" spans="1:11" x14ac:dyDescent="0.25">
      <c r="A62" s="305"/>
      <c r="B62" s="471" t="s">
        <v>433</v>
      </c>
      <c r="C62" s="470">
        <v>1000001</v>
      </c>
      <c r="D62" s="630">
        <f>F75*$F$71</f>
        <v>0</v>
      </c>
      <c r="E62" s="623">
        <f t="shared" ref="E62:E67" si="2">$C$75*D62</f>
        <v>0</v>
      </c>
      <c r="F62" s="620">
        <f t="shared" ref="F62:F67" si="3">G45</f>
        <v>0</v>
      </c>
      <c r="G62" s="305"/>
      <c r="H62" s="305"/>
      <c r="I62" s="305"/>
      <c r="J62" s="305"/>
      <c r="K62" s="305"/>
    </row>
    <row r="63" spans="1:11" x14ac:dyDescent="0.25">
      <c r="A63" s="305"/>
      <c r="B63" s="472" t="s">
        <v>434</v>
      </c>
      <c r="C63" s="468">
        <v>250001</v>
      </c>
      <c r="D63" s="631">
        <f>F72*F75</f>
        <v>0</v>
      </c>
      <c r="E63" s="624">
        <f t="shared" si="2"/>
        <v>0</v>
      </c>
      <c r="F63" s="621">
        <f t="shared" si="3"/>
        <v>0</v>
      </c>
      <c r="G63" s="305"/>
      <c r="H63" s="305"/>
      <c r="I63" s="305"/>
      <c r="J63" s="305"/>
      <c r="K63" s="305"/>
    </row>
    <row r="64" spans="1:11" x14ac:dyDescent="0.25">
      <c r="A64" s="305"/>
      <c r="B64" s="472" t="s">
        <v>435</v>
      </c>
      <c r="C64" s="468">
        <v>80001</v>
      </c>
      <c r="D64" s="631">
        <f>F73*F75</f>
        <v>0</v>
      </c>
      <c r="E64" s="624">
        <f t="shared" si="2"/>
        <v>0</v>
      </c>
      <c r="F64" s="621">
        <f t="shared" si="3"/>
        <v>0</v>
      </c>
      <c r="G64" s="305"/>
      <c r="H64" s="305"/>
      <c r="I64" s="305"/>
      <c r="J64" s="305"/>
      <c r="K64" s="305"/>
    </row>
    <row r="65" spans="1:11" x14ac:dyDescent="0.25">
      <c r="A65" s="305"/>
      <c r="B65" s="472" t="s">
        <v>436</v>
      </c>
      <c r="C65" s="468">
        <v>30001</v>
      </c>
      <c r="D65" s="631">
        <f>F74*F75</f>
        <v>0</v>
      </c>
      <c r="E65" s="624">
        <f t="shared" si="2"/>
        <v>0</v>
      </c>
      <c r="F65" s="621">
        <f t="shared" si="3"/>
        <v>0</v>
      </c>
      <c r="G65" s="305"/>
      <c r="H65" s="305"/>
      <c r="I65" s="305"/>
      <c r="J65" s="305"/>
      <c r="K65" s="305"/>
    </row>
    <row r="66" spans="1:11" x14ac:dyDescent="0.25">
      <c r="A66" s="305"/>
      <c r="B66" s="472" t="s">
        <v>437</v>
      </c>
      <c r="C66" s="468">
        <v>5001</v>
      </c>
      <c r="D66" s="631">
        <f>D65</f>
        <v>0</v>
      </c>
      <c r="E66" s="624">
        <f t="shared" si="2"/>
        <v>0</v>
      </c>
      <c r="F66" s="621">
        <f t="shared" si="3"/>
        <v>0</v>
      </c>
      <c r="G66" s="305"/>
      <c r="H66" s="305"/>
      <c r="I66" s="305"/>
      <c r="J66" s="305"/>
      <c r="K66" s="305"/>
    </row>
    <row r="67" spans="1:11" ht="15.75" thickBot="1" x14ac:dyDescent="0.3">
      <c r="A67" s="305"/>
      <c r="B67" s="473" t="s">
        <v>438</v>
      </c>
      <c r="C67" s="469">
        <v>0</v>
      </c>
      <c r="D67" s="632">
        <f>D65</f>
        <v>0</v>
      </c>
      <c r="E67" s="625">
        <f t="shared" si="2"/>
        <v>0</v>
      </c>
      <c r="F67" s="622">
        <f t="shared" si="3"/>
        <v>0</v>
      </c>
      <c r="G67" s="305"/>
      <c r="H67" s="305"/>
      <c r="I67" s="305"/>
      <c r="J67" s="305"/>
      <c r="K67" s="305"/>
    </row>
    <row r="68" spans="1:11" ht="15.75" thickBot="1" x14ac:dyDescent="0.3">
      <c r="A68" s="305"/>
      <c r="B68" s="305"/>
      <c r="C68" s="305"/>
      <c r="D68" s="305"/>
      <c r="E68" s="325" t="s">
        <v>439</v>
      </c>
      <c r="F68" s="593">
        <f>SUMPRODUCT(E62:E67,F62:F67)</f>
        <v>0</v>
      </c>
      <c r="G68" s="305"/>
      <c r="H68" s="305"/>
      <c r="I68" s="305"/>
      <c r="J68" s="305"/>
      <c r="K68" s="305"/>
    </row>
    <row r="69" spans="1:11" ht="15.75" thickBot="1" x14ac:dyDescent="0.3">
      <c r="A69" s="305"/>
      <c r="B69" s="305"/>
      <c r="C69" s="305"/>
      <c r="D69" s="305"/>
      <c r="E69" s="305"/>
      <c r="F69" s="327"/>
      <c r="G69" s="305"/>
      <c r="H69" s="305"/>
      <c r="I69" s="305"/>
      <c r="J69" s="305"/>
      <c r="K69" s="305"/>
    </row>
    <row r="70" spans="1:11" ht="15.75" thickBot="1" x14ac:dyDescent="0.3">
      <c r="A70" s="305"/>
      <c r="B70" s="777" t="s">
        <v>443</v>
      </c>
      <c r="C70" s="778"/>
      <c r="D70" s="305"/>
      <c r="E70" s="371"/>
      <c r="F70" s="370" t="s">
        <v>444</v>
      </c>
      <c r="G70" s="305"/>
      <c r="H70" s="305"/>
      <c r="I70" s="305"/>
      <c r="J70" s="305"/>
      <c r="K70" s="305"/>
    </row>
    <row r="71" spans="1:11" x14ac:dyDescent="0.25">
      <c r="A71" s="305"/>
      <c r="B71" s="308" t="s">
        <v>408</v>
      </c>
      <c r="C71" s="594"/>
      <c r="D71" s="305"/>
      <c r="E71" s="317" t="s">
        <v>445</v>
      </c>
      <c r="F71" s="634"/>
      <c r="G71" s="326"/>
      <c r="H71" s="305"/>
      <c r="I71" s="305"/>
      <c r="J71" s="305"/>
      <c r="K71" s="305"/>
    </row>
    <row r="72" spans="1:11" x14ac:dyDescent="0.25">
      <c r="A72" s="305"/>
      <c r="B72" s="310" t="s">
        <v>410</v>
      </c>
      <c r="C72" s="595"/>
      <c r="D72" s="305"/>
      <c r="E72" s="318" t="s">
        <v>446</v>
      </c>
      <c r="F72" s="635"/>
      <c r="G72" s="326"/>
      <c r="H72" s="305"/>
      <c r="I72" s="305"/>
      <c r="J72" s="305"/>
      <c r="K72" s="305"/>
    </row>
    <row r="73" spans="1:11" x14ac:dyDescent="0.25">
      <c r="A73" s="305"/>
      <c r="B73" s="310" t="s">
        <v>542</v>
      </c>
      <c r="C73" s="596"/>
      <c r="D73" s="305"/>
      <c r="E73" s="318" t="s">
        <v>447</v>
      </c>
      <c r="F73" s="635"/>
      <c r="G73" s="326"/>
      <c r="H73" s="305"/>
      <c r="I73" s="305"/>
      <c r="J73" s="305"/>
      <c r="K73" s="305"/>
    </row>
    <row r="74" spans="1:11" x14ac:dyDescent="0.25">
      <c r="A74" s="305"/>
      <c r="B74" s="310" t="s">
        <v>448</v>
      </c>
      <c r="C74" s="595"/>
      <c r="D74" s="305"/>
      <c r="E74" s="318" t="s">
        <v>449</v>
      </c>
      <c r="F74" s="635"/>
      <c r="G74" s="326"/>
      <c r="H74" s="305"/>
      <c r="I74" s="305"/>
      <c r="J74" s="305"/>
      <c r="K74" s="305"/>
    </row>
    <row r="75" spans="1:11" ht="15.75" thickBot="1" x14ac:dyDescent="0.3">
      <c r="A75" s="305"/>
      <c r="B75" s="328" t="s">
        <v>412</v>
      </c>
      <c r="C75" s="633">
        <f>C71*C72*1</f>
        <v>0</v>
      </c>
      <c r="D75" s="305"/>
      <c r="E75" s="372" t="s">
        <v>450</v>
      </c>
      <c r="F75" s="636"/>
      <c r="G75" s="305"/>
      <c r="H75" s="305"/>
      <c r="I75" s="305"/>
      <c r="J75" s="305"/>
      <c r="K75" s="305"/>
    </row>
    <row r="76" spans="1:11" x14ac:dyDescent="0.25">
      <c r="A76" s="305"/>
      <c r="B76" s="305"/>
      <c r="C76" s="305"/>
      <c r="D76" s="305"/>
      <c r="E76" s="305"/>
      <c r="F76" s="305"/>
      <c r="G76" s="305"/>
      <c r="H76" s="305"/>
      <c r="I76" s="305"/>
      <c r="J76" s="305"/>
      <c r="K76" s="305"/>
    </row>
    <row r="77" spans="1:11" x14ac:dyDescent="0.25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5"/>
    </row>
    <row r="78" spans="1:11" ht="15.75" x14ac:dyDescent="0.25">
      <c r="A78" s="305"/>
      <c r="B78" s="307" t="s">
        <v>5</v>
      </c>
      <c r="C78" s="305"/>
      <c r="D78" s="305"/>
      <c r="E78" s="305"/>
      <c r="F78" s="305"/>
      <c r="G78" s="305"/>
      <c r="H78" s="305"/>
      <c r="I78" s="305"/>
      <c r="J78" s="305"/>
      <c r="K78" s="305"/>
    </row>
    <row r="79" spans="1:11" ht="15.75" thickBot="1" x14ac:dyDescent="0.3">
      <c r="A79" s="305"/>
      <c r="B79" s="329"/>
      <c r="C79" s="305"/>
      <c r="D79" s="305"/>
      <c r="E79" s="305"/>
      <c r="F79" s="305"/>
      <c r="G79" s="305"/>
      <c r="H79" s="305"/>
      <c r="I79" s="305"/>
      <c r="J79" s="305"/>
      <c r="K79" s="305"/>
    </row>
    <row r="80" spans="1:11" ht="26.25" thickBot="1" x14ac:dyDescent="0.3">
      <c r="A80" s="305"/>
      <c r="B80" s="305"/>
      <c r="C80" s="305"/>
      <c r="D80" s="305"/>
      <c r="E80" s="427"/>
      <c r="F80" s="428"/>
      <c r="G80" s="298" t="s">
        <v>386</v>
      </c>
      <c r="H80" s="438" t="s">
        <v>451</v>
      </c>
      <c r="I80" s="439" t="s">
        <v>388</v>
      </c>
      <c r="J80" s="305"/>
      <c r="K80" s="305"/>
    </row>
    <row r="81" spans="1:11" ht="27" thickBot="1" x14ac:dyDescent="0.3">
      <c r="A81" s="305"/>
      <c r="B81" s="312" t="s">
        <v>452</v>
      </c>
      <c r="C81" s="637">
        <f>G81</f>
        <v>0</v>
      </c>
      <c r="D81" s="305"/>
      <c r="E81" s="432" t="s">
        <v>534</v>
      </c>
      <c r="F81" s="433" t="s">
        <v>533</v>
      </c>
      <c r="G81" s="707">
        <f>H81+I81</f>
        <v>0</v>
      </c>
      <c r="H81" s="708"/>
      <c r="I81" s="709">
        <f>'Investice do položek pronájmů'!F5</f>
        <v>0</v>
      </c>
      <c r="J81" s="305"/>
      <c r="K81" s="305"/>
    </row>
    <row r="82" spans="1:11" x14ac:dyDescent="0.25">
      <c r="A82" s="305"/>
      <c r="B82" s="305"/>
      <c r="C82" s="305"/>
      <c r="D82" s="305"/>
      <c r="E82" s="330"/>
      <c r="F82" s="330"/>
      <c r="G82" s="305"/>
      <c r="H82" s="305"/>
      <c r="I82" s="305"/>
      <c r="J82" s="305"/>
      <c r="K82" s="305"/>
    </row>
    <row r="83" spans="1:11" x14ac:dyDescent="0.25">
      <c r="A83" s="305"/>
      <c r="B83" s="305"/>
      <c r="C83" s="305"/>
      <c r="D83" s="305"/>
      <c r="E83" s="305"/>
      <c r="F83" s="305"/>
      <c r="G83" s="305"/>
      <c r="H83" s="331"/>
      <c r="I83" s="305"/>
      <c r="J83" s="305"/>
      <c r="K83" s="305"/>
    </row>
    <row r="84" spans="1:11" x14ac:dyDescent="0.25">
      <c r="A84" s="305"/>
      <c r="B84" s="305"/>
      <c r="C84" s="305"/>
      <c r="D84" s="305"/>
      <c r="E84" s="305"/>
      <c r="F84" s="305"/>
      <c r="G84" s="305"/>
      <c r="H84" s="331"/>
      <c r="I84" s="305"/>
      <c r="J84" s="305"/>
      <c r="K84" s="305"/>
    </row>
    <row r="85" spans="1:11" ht="15.75" x14ac:dyDescent="0.25">
      <c r="A85" s="305"/>
      <c r="B85" s="307" t="s">
        <v>453</v>
      </c>
      <c r="C85" s="305"/>
      <c r="D85" s="305"/>
      <c r="E85" s="305"/>
      <c r="F85" s="305"/>
      <c r="G85" s="305"/>
      <c r="H85" s="305"/>
      <c r="I85" s="305"/>
      <c r="J85" s="305"/>
      <c r="K85" s="305"/>
    </row>
    <row r="86" spans="1:11" x14ac:dyDescent="0.25">
      <c r="A86" s="305"/>
      <c r="B86" s="305"/>
      <c r="C86" s="305"/>
      <c r="D86" s="305"/>
      <c r="E86" s="305"/>
      <c r="F86" s="305"/>
      <c r="G86" s="305"/>
      <c r="H86" s="305"/>
      <c r="I86" s="305"/>
      <c r="J86" s="305"/>
      <c r="K86" s="305"/>
    </row>
    <row r="87" spans="1:11" ht="15.75" thickBot="1" x14ac:dyDescent="0.3">
      <c r="A87" s="305"/>
      <c r="B87" s="332" t="s">
        <v>454</v>
      </c>
      <c r="C87" s="305"/>
      <c r="D87" s="305"/>
      <c r="E87" s="305"/>
      <c r="F87" s="305"/>
      <c r="G87" s="305"/>
      <c r="H87" s="305"/>
      <c r="I87" s="305"/>
      <c r="J87" s="305"/>
      <c r="K87" s="305"/>
    </row>
    <row r="88" spans="1:11" x14ac:dyDescent="0.25">
      <c r="A88" s="305"/>
      <c r="B88" s="333" t="s">
        <v>455</v>
      </c>
      <c r="C88" s="638"/>
      <c r="D88" s="305"/>
      <c r="E88" s="305"/>
      <c r="F88" s="305"/>
      <c r="G88" s="305"/>
      <c r="H88" s="305"/>
      <c r="I88" s="305"/>
      <c r="J88" s="305"/>
      <c r="K88" s="305"/>
    </row>
    <row r="89" spans="1:11" x14ac:dyDescent="0.25">
      <c r="A89" s="305"/>
      <c r="B89" s="310" t="s">
        <v>456</v>
      </c>
      <c r="C89" s="639" t="e">
        <f>C88/Objemy!$L$19</f>
        <v>#DIV/0!</v>
      </c>
      <c r="D89" s="305"/>
      <c r="E89" s="305"/>
      <c r="F89" s="305"/>
      <c r="G89" s="305"/>
      <c r="H89" s="305"/>
      <c r="I89" s="305"/>
      <c r="J89" s="305"/>
      <c r="K89" s="305"/>
    </row>
    <row r="90" spans="1:11" ht="15.75" thickBot="1" x14ac:dyDescent="0.3">
      <c r="A90" s="305"/>
      <c r="B90" s="328" t="s">
        <v>457</v>
      </c>
      <c r="C90" s="640"/>
      <c r="D90" s="305" t="s">
        <v>458</v>
      </c>
      <c r="F90" s="305"/>
      <c r="G90" s="305"/>
      <c r="H90" s="305"/>
      <c r="I90" s="305"/>
      <c r="J90" s="305"/>
      <c r="K90" s="305"/>
    </row>
    <row r="91" spans="1:11" x14ac:dyDescent="0.25">
      <c r="A91" s="305"/>
      <c r="B91" s="305"/>
      <c r="C91" s="641"/>
      <c r="D91" s="305"/>
      <c r="E91" s="305"/>
      <c r="F91" s="305"/>
      <c r="G91" s="305"/>
      <c r="H91" s="305"/>
      <c r="I91" s="305"/>
      <c r="J91" s="305"/>
      <c r="K91" s="305"/>
    </row>
    <row r="92" spans="1:11" ht="15.75" thickBot="1" x14ac:dyDescent="0.3">
      <c r="A92" s="305"/>
      <c r="B92" s="332" t="s">
        <v>459</v>
      </c>
      <c r="C92" s="641"/>
      <c r="D92" s="305"/>
      <c r="E92" s="305"/>
      <c r="F92" s="305"/>
      <c r="G92" s="305"/>
      <c r="H92" s="305"/>
      <c r="I92" s="305"/>
      <c r="J92" s="305"/>
      <c r="K92" s="305"/>
    </row>
    <row r="93" spans="1:11" ht="15.75" thickBot="1" x14ac:dyDescent="0.3">
      <c r="A93" s="305"/>
      <c r="B93" s="312" t="s">
        <v>460</v>
      </c>
      <c r="C93" s="642"/>
      <c r="D93" s="305"/>
      <c r="E93" s="305"/>
      <c r="F93" s="305"/>
      <c r="G93" s="305"/>
      <c r="H93" s="305"/>
      <c r="I93" s="305"/>
      <c r="J93" s="305"/>
      <c r="K93" s="305"/>
    </row>
    <row r="94" spans="1:11" x14ac:dyDescent="0.25">
      <c r="A94" s="305"/>
      <c r="B94" s="305"/>
      <c r="C94" s="641"/>
      <c r="D94" s="305"/>
      <c r="E94" s="305"/>
      <c r="F94" s="305"/>
      <c r="G94" s="305"/>
      <c r="H94" s="305"/>
      <c r="I94" s="305"/>
      <c r="J94" s="305"/>
      <c r="K94" s="305"/>
    </row>
    <row r="95" spans="1:11" x14ac:dyDescent="0.25">
      <c r="A95" s="305"/>
      <c r="B95" s="305"/>
      <c r="C95" s="641"/>
      <c r="D95" s="305"/>
      <c r="E95" s="305"/>
      <c r="F95" s="305"/>
      <c r="G95" s="305"/>
      <c r="H95" s="305"/>
      <c r="I95" s="305"/>
      <c r="J95" s="305"/>
      <c r="K95" s="305"/>
    </row>
    <row r="96" spans="1:11" ht="15.75" x14ac:dyDescent="0.25">
      <c r="A96" s="305"/>
      <c r="B96" s="307" t="s">
        <v>461</v>
      </c>
      <c r="C96" s="641"/>
      <c r="D96" s="305"/>
      <c r="E96" s="305"/>
      <c r="F96" s="305"/>
      <c r="G96" s="305"/>
      <c r="H96" s="305"/>
      <c r="I96" s="305"/>
      <c r="J96" s="305"/>
      <c r="K96" s="305"/>
    </row>
    <row r="97" spans="1:11" ht="15.75" thickBot="1" x14ac:dyDescent="0.3">
      <c r="A97" s="305"/>
      <c r="B97" s="305"/>
      <c r="C97" s="641"/>
      <c r="D97" s="305"/>
      <c r="E97" s="305"/>
      <c r="F97" s="305"/>
      <c r="G97" s="305"/>
      <c r="H97" s="305"/>
      <c r="I97" s="305"/>
      <c r="J97" s="305"/>
      <c r="K97" s="305"/>
    </row>
    <row r="98" spans="1:11" ht="15.75" thickBot="1" x14ac:dyDescent="0.3">
      <c r="A98" s="305"/>
      <c r="B98" s="312" t="s">
        <v>462</v>
      </c>
      <c r="C98" s="643"/>
      <c r="D98" s="305"/>
      <c r="E98" s="305"/>
      <c r="F98" s="305"/>
      <c r="G98" s="305"/>
      <c r="H98" s="305"/>
      <c r="I98" s="305"/>
      <c r="J98" s="305"/>
      <c r="K98" s="305"/>
    </row>
    <row r="99" spans="1:11" x14ac:dyDescent="0.25">
      <c r="A99" s="305"/>
      <c r="B99" s="305"/>
      <c r="C99" s="305"/>
      <c r="D99" s="305"/>
      <c r="E99" s="305"/>
      <c r="F99" s="305"/>
      <c r="G99" s="305"/>
      <c r="H99" s="305"/>
      <c r="I99" s="305"/>
      <c r="J99" s="305"/>
      <c r="K99" s="305"/>
    </row>
    <row r="100" spans="1:11" x14ac:dyDescent="0.25">
      <c r="A100" s="305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1:11" x14ac:dyDescent="0.25">
      <c r="A101" s="305"/>
      <c r="B101" s="305"/>
      <c r="C101" s="305"/>
      <c r="D101" s="305"/>
      <c r="E101" s="305"/>
      <c r="F101" s="305"/>
      <c r="G101" s="305"/>
      <c r="H101" s="305"/>
      <c r="I101" s="305"/>
      <c r="J101" s="305"/>
      <c r="K101" s="305"/>
    </row>
    <row r="102" spans="1:11" ht="15.75" x14ac:dyDescent="0.25">
      <c r="A102" s="305"/>
      <c r="B102" s="334" t="s">
        <v>463</v>
      </c>
      <c r="C102" s="305"/>
      <c r="D102" s="335"/>
      <c r="E102" s="336"/>
      <c r="F102" s="336"/>
      <c r="G102" s="336"/>
      <c r="H102" s="336"/>
      <c r="I102" s="336"/>
      <c r="J102" s="336"/>
      <c r="K102" s="336"/>
    </row>
    <row r="103" spans="1:11" ht="15.75" thickBot="1" x14ac:dyDescent="0.3">
      <c r="A103" s="305"/>
      <c r="B103" s="337"/>
      <c r="C103" s="337"/>
      <c r="D103" s="337"/>
      <c r="E103" s="337"/>
      <c r="F103" s="337"/>
      <c r="G103" s="337"/>
      <c r="H103" s="337"/>
      <c r="I103" s="337"/>
      <c r="J103" s="337"/>
      <c r="K103" s="305"/>
    </row>
    <row r="104" spans="1:11" ht="26.25" thickBot="1" x14ac:dyDescent="0.3">
      <c r="A104" s="305"/>
      <c r="B104" s="422" t="s">
        <v>464</v>
      </c>
      <c r="C104" s="423" t="s">
        <v>465</v>
      </c>
      <c r="D104" s="424" t="s">
        <v>466</v>
      </c>
      <c r="E104" s="425" t="s">
        <v>555</v>
      </c>
      <c r="F104" s="425" t="s">
        <v>467</v>
      </c>
      <c r="G104" s="425" t="s">
        <v>556</v>
      </c>
      <c r="H104" s="425" t="s">
        <v>468</v>
      </c>
      <c r="I104" s="425" t="s">
        <v>469</v>
      </c>
      <c r="J104" s="426" t="s">
        <v>470</v>
      </c>
      <c r="K104" s="305"/>
    </row>
    <row r="105" spans="1:11" ht="15.75" thickTop="1" x14ac:dyDescent="0.25">
      <c r="A105" s="305"/>
      <c r="B105" s="338" t="s">
        <v>471</v>
      </c>
      <c r="C105" s="339"/>
      <c r="D105" s="693"/>
      <c r="E105" s="644"/>
      <c r="F105" s="645"/>
      <c r="G105" s="646"/>
      <c r="H105" s="645"/>
      <c r="I105" s="645"/>
      <c r="J105" s="647"/>
      <c r="K105" s="305"/>
    </row>
    <row r="106" spans="1:11" ht="15.75" thickBot="1" x14ac:dyDescent="0.3">
      <c r="A106" s="305"/>
      <c r="B106" s="418" t="s">
        <v>472</v>
      </c>
      <c r="C106" s="419"/>
      <c r="D106" s="694" t="s">
        <v>473</v>
      </c>
      <c r="E106" s="648"/>
      <c r="F106" s="649"/>
      <c r="G106" s="650"/>
      <c r="H106" s="651">
        <f>$G$106/3</f>
        <v>0</v>
      </c>
      <c r="I106" s="651">
        <f>$G$106/3</f>
        <v>0</v>
      </c>
      <c r="J106" s="652">
        <f>$G$106/3</f>
        <v>0</v>
      </c>
      <c r="K106" s="305"/>
    </row>
    <row r="107" spans="1:11" ht="15.75" thickBot="1" x14ac:dyDescent="0.3">
      <c r="A107" s="305"/>
      <c r="B107" s="431" t="s">
        <v>474</v>
      </c>
      <c r="C107" s="361"/>
      <c r="D107" s="695"/>
      <c r="E107" s="653"/>
      <c r="F107" s="654"/>
      <c r="G107" s="655">
        <f>G106</f>
        <v>0</v>
      </c>
      <c r="H107" s="655">
        <f>H106</f>
        <v>0</v>
      </c>
      <c r="I107" s="655">
        <f>I106</f>
        <v>0</v>
      </c>
      <c r="J107" s="656">
        <f>J106</f>
        <v>0</v>
      </c>
      <c r="K107" s="305"/>
    </row>
    <row r="108" spans="1:11" ht="15.75" thickBot="1" x14ac:dyDescent="0.3">
      <c r="A108" s="305"/>
      <c r="B108" s="340"/>
      <c r="C108" s="341"/>
      <c r="D108" s="340"/>
      <c r="E108" s="657"/>
      <c r="F108" s="658"/>
      <c r="G108" s="657"/>
      <c r="H108" s="658"/>
      <c r="I108" s="658"/>
      <c r="J108" s="658"/>
      <c r="K108" s="305"/>
    </row>
    <row r="109" spans="1:11" x14ac:dyDescent="0.25">
      <c r="A109" s="305"/>
      <c r="B109" s="342" t="s">
        <v>475</v>
      </c>
      <c r="C109" s="343"/>
      <c r="D109" s="696"/>
      <c r="E109" s="659"/>
      <c r="F109" s="660"/>
      <c r="G109" s="661"/>
      <c r="H109" s="660"/>
      <c r="I109" s="660"/>
      <c r="J109" s="662"/>
      <c r="K109" s="305"/>
    </row>
    <row r="110" spans="1:11" x14ac:dyDescent="0.25">
      <c r="A110" s="305"/>
      <c r="B110" s="344" t="s">
        <v>476</v>
      </c>
      <c r="C110" s="345"/>
      <c r="D110" s="697"/>
      <c r="E110" s="663"/>
      <c r="F110" s="664"/>
      <c r="G110" s="665"/>
      <c r="H110" s="664"/>
      <c r="I110" s="664"/>
      <c r="J110" s="666"/>
      <c r="K110" s="305"/>
    </row>
    <row r="111" spans="1:11" x14ac:dyDescent="0.25">
      <c r="A111" s="305"/>
      <c r="B111" s="344" t="s">
        <v>531</v>
      </c>
      <c r="C111" s="346"/>
      <c r="D111" s="697" t="s">
        <v>477</v>
      </c>
      <c r="E111" s="667"/>
      <c r="F111" s="668"/>
      <c r="G111" s="665">
        <f>E111*F111</f>
        <v>0</v>
      </c>
      <c r="H111" s="664">
        <f>G111</f>
        <v>0</v>
      </c>
      <c r="I111" s="664"/>
      <c r="J111" s="666"/>
      <c r="K111" s="305"/>
    </row>
    <row r="112" spans="1:11" x14ac:dyDescent="0.25">
      <c r="A112" s="305"/>
      <c r="B112" s="344" t="s">
        <v>530</v>
      </c>
      <c r="C112" s="346"/>
      <c r="D112" s="697" t="s">
        <v>473</v>
      </c>
      <c r="E112" s="667"/>
      <c r="F112" s="668"/>
      <c r="G112" s="665">
        <f>E112*F112</f>
        <v>0</v>
      </c>
      <c r="H112" s="664">
        <f>G112</f>
        <v>0</v>
      </c>
      <c r="I112" s="664"/>
      <c r="J112" s="666"/>
      <c r="K112" s="305"/>
    </row>
    <row r="113" spans="1:11" ht="26.25" thickBot="1" x14ac:dyDescent="0.3">
      <c r="A113" s="305"/>
      <c r="B113" s="347" t="s">
        <v>532</v>
      </c>
      <c r="C113" s="348"/>
      <c r="D113" s="698" t="s">
        <v>473</v>
      </c>
      <c r="E113" s="669"/>
      <c r="F113" s="670"/>
      <c r="G113" s="671">
        <f>E113*F113</f>
        <v>0</v>
      </c>
      <c r="H113" s="672">
        <f>G113</f>
        <v>0</v>
      </c>
      <c r="I113" s="672"/>
      <c r="J113" s="673"/>
      <c r="K113" s="305"/>
    </row>
    <row r="114" spans="1:11" ht="15.75" thickBot="1" x14ac:dyDescent="0.3">
      <c r="A114" s="305"/>
      <c r="B114" s="349" t="s">
        <v>478</v>
      </c>
      <c r="C114" s="350"/>
      <c r="D114" s="699" t="s">
        <v>478</v>
      </c>
      <c r="E114" s="674" t="s">
        <v>478</v>
      </c>
      <c r="F114" s="675" t="s">
        <v>478</v>
      </c>
      <c r="G114" s="674" t="s">
        <v>478</v>
      </c>
      <c r="H114" s="675"/>
      <c r="I114" s="675"/>
      <c r="J114" s="675"/>
      <c r="K114" s="305"/>
    </row>
    <row r="115" spans="1:11" x14ac:dyDescent="0.25">
      <c r="A115" s="305"/>
      <c r="B115" s="342" t="s">
        <v>479</v>
      </c>
      <c r="C115" s="351"/>
      <c r="D115" s="696"/>
      <c r="E115" s="659"/>
      <c r="F115" s="660"/>
      <c r="G115" s="661"/>
      <c r="H115" s="660"/>
      <c r="I115" s="660"/>
      <c r="J115" s="676"/>
      <c r="K115" s="305"/>
    </row>
    <row r="116" spans="1:11" ht="25.5" x14ac:dyDescent="0.25">
      <c r="A116" s="305"/>
      <c r="B116" s="344" t="s">
        <v>525</v>
      </c>
      <c r="C116" s="352"/>
      <c r="D116" s="697" t="s">
        <v>480</v>
      </c>
      <c r="E116" s="667"/>
      <c r="F116" s="668"/>
      <c r="G116" s="665">
        <f>E116*F116</f>
        <v>0</v>
      </c>
      <c r="H116" s="664">
        <f>G116/2</f>
        <v>0</v>
      </c>
      <c r="I116" s="664">
        <f>G116/2</f>
        <v>0</v>
      </c>
      <c r="J116" s="666"/>
      <c r="K116" s="305"/>
    </row>
    <row r="117" spans="1:11" x14ac:dyDescent="0.25">
      <c r="A117" s="305"/>
      <c r="B117" s="344" t="s">
        <v>481</v>
      </c>
      <c r="C117" s="345"/>
      <c r="D117" s="697"/>
      <c r="E117" s="663"/>
      <c r="F117" s="664"/>
      <c r="G117" s="665"/>
      <c r="H117" s="664"/>
      <c r="I117" s="664"/>
      <c r="J117" s="666"/>
      <c r="K117" s="305"/>
    </row>
    <row r="118" spans="1:11" x14ac:dyDescent="0.25">
      <c r="A118" s="305"/>
      <c r="B118" s="344" t="s">
        <v>526</v>
      </c>
      <c r="C118" s="346"/>
      <c r="D118" s="697" t="s">
        <v>473</v>
      </c>
      <c r="E118" s="667"/>
      <c r="F118" s="668"/>
      <c r="G118" s="665">
        <f>E118*F118</f>
        <v>0</v>
      </c>
      <c r="H118" s="664">
        <f>G118</f>
        <v>0</v>
      </c>
      <c r="I118" s="664"/>
      <c r="J118" s="666"/>
      <c r="K118" s="305"/>
    </row>
    <row r="119" spans="1:11" ht="25.5" x14ac:dyDescent="0.25">
      <c r="A119" s="305"/>
      <c r="B119" s="344" t="s">
        <v>482</v>
      </c>
      <c r="C119" s="345"/>
      <c r="D119" s="697"/>
      <c r="E119" s="663"/>
      <c r="F119" s="664"/>
      <c r="G119" s="665"/>
      <c r="H119" s="664"/>
      <c r="I119" s="664"/>
      <c r="J119" s="666"/>
      <c r="K119" s="305"/>
    </row>
    <row r="120" spans="1:11" ht="25.5" x14ac:dyDescent="0.25">
      <c r="A120" s="305"/>
      <c r="B120" s="344" t="s">
        <v>527</v>
      </c>
      <c r="C120" s="346"/>
      <c r="D120" s="697" t="s">
        <v>473</v>
      </c>
      <c r="E120" s="667"/>
      <c r="F120" s="668"/>
      <c r="G120" s="665">
        <f>E120*F120</f>
        <v>0</v>
      </c>
      <c r="H120" s="664">
        <f>G120</f>
        <v>0</v>
      </c>
      <c r="I120" s="664"/>
      <c r="J120" s="666"/>
      <c r="K120" s="305"/>
    </row>
    <row r="121" spans="1:11" ht="26.25" thickBot="1" x14ac:dyDescent="0.3">
      <c r="A121" s="305"/>
      <c r="B121" s="353" t="s">
        <v>528</v>
      </c>
      <c r="C121" s="354"/>
      <c r="D121" s="694" t="s">
        <v>473</v>
      </c>
      <c r="E121" s="677"/>
      <c r="F121" s="678"/>
      <c r="G121" s="679"/>
      <c r="H121" s="680"/>
      <c r="I121" s="680"/>
      <c r="J121" s="681"/>
      <c r="K121" s="305"/>
    </row>
    <row r="122" spans="1:11" ht="15.75" thickBot="1" x14ac:dyDescent="0.3">
      <c r="A122" s="305"/>
      <c r="B122" s="430" t="s">
        <v>474</v>
      </c>
      <c r="C122" s="355"/>
      <c r="D122" s="695"/>
      <c r="E122" s="682"/>
      <c r="F122" s="683"/>
      <c r="G122" s="655">
        <f>SUM(G110:G121)</f>
        <v>0</v>
      </c>
      <c r="H122" s="655">
        <f>SUM(H110:H121)</f>
        <v>0</v>
      </c>
      <c r="I122" s="655">
        <f>SUM(I110:I121)</f>
        <v>0</v>
      </c>
      <c r="J122" s="656">
        <f>SUM(J110:J121)</f>
        <v>0</v>
      </c>
      <c r="K122" s="305"/>
    </row>
    <row r="123" spans="1:11" ht="15.75" thickBot="1" x14ac:dyDescent="0.3">
      <c r="A123" s="305"/>
      <c r="B123" s="356"/>
      <c r="C123" s="357"/>
      <c r="D123" s="699"/>
      <c r="E123" s="684"/>
      <c r="F123" s="675"/>
      <c r="G123" s="684"/>
      <c r="H123" s="675"/>
      <c r="I123" s="675"/>
      <c r="J123" s="675"/>
      <c r="K123" s="305"/>
    </row>
    <row r="124" spans="1:11" x14ac:dyDescent="0.25">
      <c r="A124" s="305"/>
      <c r="B124" s="358" t="s">
        <v>483</v>
      </c>
      <c r="C124" s="343"/>
      <c r="D124" s="696"/>
      <c r="E124" s="659"/>
      <c r="F124" s="660"/>
      <c r="G124" s="661"/>
      <c r="H124" s="660"/>
      <c r="I124" s="660"/>
      <c r="J124" s="662"/>
      <c r="K124" s="305"/>
    </row>
    <row r="125" spans="1:11" ht="15.75" thickBot="1" x14ac:dyDescent="0.3">
      <c r="A125" s="305"/>
      <c r="B125" s="359" t="s">
        <v>529</v>
      </c>
      <c r="C125" s="360"/>
      <c r="D125" s="700" t="s">
        <v>484</v>
      </c>
      <c r="E125" s="685"/>
      <c r="F125" s="686"/>
      <c r="G125" s="687">
        <f>PRODUCT(E125,F125)</f>
        <v>0</v>
      </c>
      <c r="H125" s="664">
        <f>G125/2</f>
        <v>0</v>
      </c>
      <c r="I125" s="664">
        <f>G125/2</f>
        <v>0</v>
      </c>
      <c r="J125" s="688"/>
      <c r="K125" s="305"/>
    </row>
    <row r="126" spans="1:11" ht="15.75" thickBot="1" x14ac:dyDescent="0.3">
      <c r="A126" s="305"/>
      <c r="B126" s="429" t="s">
        <v>474</v>
      </c>
      <c r="C126" s="361"/>
      <c r="D126" s="701"/>
      <c r="E126" s="689"/>
      <c r="F126" s="690"/>
      <c r="G126" s="691">
        <f>SUM(G125,G124)</f>
        <v>0</v>
      </c>
      <c r="H126" s="691">
        <f>SUM(H125,H124)</f>
        <v>0</v>
      </c>
      <c r="I126" s="691">
        <f>SUM(I125,I124)</f>
        <v>0</v>
      </c>
      <c r="J126" s="692">
        <f>SUM(J125,J124)</f>
        <v>0</v>
      </c>
      <c r="K126" s="305"/>
    </row>
    <row r="127" spans="1:11" x14ac:dyDescent="0.25">
      <c r="A127" s="305"/>
      <c r="B127" s="362"/>
      <c r="C127" s="337"/>
      <c r="D127" s="363"/>
      <c r="E127" s="364"/>
      <c r="F127" s="365"/>
      <c r="G127" s="365"/>
      <c r="H127" s="365"/>
      <c r="I127" s="365"/>
      <c r="J127" s="365"/>
      <c r="K127" s="305"/>
    </row>
  </sheetData>
  <mergeCells count="9">
    <mergeCell ref="B70:C70"/>
    <mergeCell ref="B6:C6"/>
    <mergeCell ref="B18:C18"/>
    <mergeCell ref="B30:C30"/>
    <mergeCell ref="E31:F31"/>
    <mergeCell ref="E34:F34"/>
    <mergeCell ref="C54:D54"/>
    <mergeCell ref="C55:D55"/>
    <mergeCell ref="C56:D56"/>
  </mergeCells>
  <pageMargins left="0.7" right="0.7" top="0.78740157499999996" bottom="0.78740157499999996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Rrjv4dsX6ev6h/rWQT29cWysnF6ZyheS7QagwAT0RZA=</DigestValue>
    </Reference>
    <Reference Type="http://www.w3.org/2000/09/xmldsig#Object" URI="#idOfficeObject">
      <DigestMethod Algorithm="http://www.w3.org/2001/04/xmlenc#sha256"/>
      <DigestValue>m9DWqoD1lO6JB8iHQKdRG/4AktFlZelIUrc3zzIq/34=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G9V1TuP2tXvjvzjM3HlIPWXKFRmwwuSHRG2EN6pAAnI=</DigestValue>
    </Reference>
  </SignedInfo>
  <SignatureValue>KeDUNfXtALB3Pd1d5J7fxcgyAEyRw5cWcQuv52U57e+oLny6LkCSjSW4cQ3zh1ZQSnl2GiQlTEQd
/4IvwypopEIgE1gYFmXFo22wApC2iQshjqm+xlEG6ksPlXR/MTRpgJALl5BcWCVnj8GWXdmbRCeo
2UTLajaJd1hGzxPqhTix1xiFkhCzkt45kYlJ2QZOch63eDZx9E35rq7DbCYDbNEwSJcp/+DZZHKk
4aKNBjrG9uWB+0kAvo6cuwVzNrmQw5QTqmsZjiEfZgX8EJczzJoAk5xnCM60ASYB03SqPMLZGbck
EqFY22vhJ16Zt07qubAmffaUSDLlDLqf+nH9Pg==</SignatureValue>
  <KeyInfo>
    <X509Data>
      <X509Certificate>MIIHGDCCBQCgAwIBAgITJgAAFbt/yWFdBRHFzgAAAAAVuzANBgkqhkiG9w0BAQsFADAsMQswCQYDVQQGEwJDWjEMMAoGA1UEChMDQ1RVMQ8wDQYDVQQDEwZDVFUgQ0EwHhcNMjMwNjA3MDgwNzE3WhcNMjUwNjA2MDgwNzE3WjAUMRIwEAYDVQQDEwlQb2RhdGVsbmEwggEiMA0GCSqGSIb3DQEBAQUAA4IBDwAwggEKAoIBAQC/N+LZ82kacK2L6g+APMUK3g6NGTMll1ac11PGZHHGOrOYKHi5GrBnbBIoinUKMc2V5Sw2femonPCCPwmSRPzVsJN5EgYo7QN1cguFVf9ybzRnxlp5zFcFku9+ZzstfwYkc2Si50FTdmwL2WYdBrL3CSdL2K8EJGSLXZzl4vJ3+ZtdZO//qVC2xvrgOA+k4BXNQ1TzYsg3uI/jJ5S987tlQOSdAW19Jj2X2MWUCfNixDWR1ZGRYXGQwzadeH0jPPhaWHZuX7Fd5tss//XYFYTZAepc+FlRFCMTBqNTruWb60OC/nWNPLOEa7Bo2+WFlP5lwBq/gdHtDqhXB2mNsC6pAgMBAAGjggNJMIIDRTA+BgkrBgEEAYI3FQcEMTAvBicrBgEEAYI3FQiGm78Dgbj6b4GVnSKE265ygufdDIFWhfKwaYSbhDoCAWUCAQIwEwYDVR0lBAwwCgYIKwYBBQUHAwIwDgYDVR0PAQH/BAQDAgbAMBsGCSsGAQQBgjcVCgQOMAwwCgYIKwYBBQUHAwIwHQYDVR0OBBYEFHHxEJ/yI0h+yX9xlm0Lkf+kfhpTMB8GA1UdIwQYMBaAFHQ5l3VwbaWl44yQdzQFTML1WoC8MIH2BgNVHR8Ege4wgeswgeiggeWggeKGgatsZGFwOi8vL0NOPUNUVSUyMENBLENOPXNydi1jYTAxLENOPUNEUCxDTj1QdWJsaWMlMjBLZXklMjBTZXJ2aWNlcyxDTj1TZXJ2aWNlcyxDTj1Db25maWd1cmF0aW9uLERDPWN0dSxEQz1jej9jZXJ0aWZpY2F0ZVJldm9jYXRpb25MaXN0P2Jhc2U/b2JqZWN0Q2xhc3M9Y1JMRGlzdHJpYnV0aW9uUG9pbnSGMmh0dHA6Ly9zcnYtY2EwMS5jdHUyMDA4LmN6L0NlcnRFbnJvbGwvQ1RVJTIwQ0EuY3JsMIIBCQYIKwYBBQUHAQEEgfwwgfkwgaIGCCsGAQUFBzAChoGVbGRhcDovLy9DTj1DVFUlMjBDQSxDTj1BSUEsQ049UHVibGljJTIwS2V5JTIwU2VydmljZXMsQ049U2VydmljZXMsQ049Q29uZmlndXJhdGlvbixEQz1jdHUsREM9Y3o/Y0FDZXJ0aWZpY2F0ZT9iYXNlP29iamVjdENsYXNzPWNlcnRpZmljYXRpb25BdXRob3JpdHkwUgYIKwYBBQUHMAKGRmh0dHA6Ly9zcnYtY2EwMS5jdHUyMDA4LmN6L0NlcnRFbnJvbGwvc3J2LWNhMDEuY3R1MjAwOC5jel9DVFUlMjBDQS5jcnQwKwYDVR0RBCQwIqAgBgorBgEEAYI3FAIDoBIMEHBvZGF0ZWxuYUBjdHUuY3owTgYJKwYBBAGCNxkCBEEwP6A9BgorBgEEAYI3GQIBoC8ELVMtMS01LTIxLTIyOTg2MTQ4MTYtODk1Mjk1NjY2LTM2MzM0Mjg5ODEtMTkyOTANBgkqhkiG9w0BAQsFAAOCAgEAP6Y8M+0fppMg500s8wy4t2noEQtz9SUdfK+JFbSXxed7Jg2B0o5BrNT30ezgSYrxy7CUPw45W2Ah4K+h/CdQoECxCKYbhfVYmK7gs1fdUf9Q2l0UWCTbzWvxi4q6KHIl4SXUFJlEWK0kKxFhnoQ63rBZKEe54nBwUMFjkoh20HG1MHuny6fSLjjXKXSn6HilqDvEitIvvX6dE2BQNbRd0gOcVwvT+GRbCkgwxOkBDhw3KHxwrfEKt8qfEmUqnDkNmh+Azs7XmvX9ADB86LrhimreyM/AWeq+xYmbX2g7f8m3MSxcQklZCdLUdxx89469HzsPLC90xkHeinqRTgiCA3Ld8rsbmzeFLN34YXgs9loV/vXXLGTFxjG5Mndv67ftlBLfYdny9x5u6XXOrSeCBi3qVkdmQpJIwa3OsoJ1IYd2fV0SmlLJGHDIMKkdtcbehcPiJda6AF3lEmT4mLDOMxKw+0McW7/YIW2TrcFyAUMwNOBk58julMDFOVltv594awB2FvtqJxROpi9gJloJPjYX/7qLKknXGtbq20PcA41tuy9do1CTjUODphBfpmklE/XgmovcA7Vy5S5GSLeKCS2ZpcXr9AJM4sY5kcjUZRK/ZmqisSGJBEmnWcJmt8sHD6Cbc0avDzztFDdVIsNfahh0UbqF+bTAyUJLGs08SH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A86zVTj70nB/9aR3XUP5lCsvi9G/KrK3r+DW6c7tGf8=</DigestValue>
      </Reference>
      <Reference URI="/xl/calcChain.xml?ContentType=application/vnd.openxmlformats-officedocument.spreadsheetml.calcChain+xml">
        <DigestMethod Algorithm="http://www.w3.org/2001/04/xmlenc#sha256"/>
        <DigestValue>TJtVUypQ6ysY51WxarMUhqGZUstdFuhx8iYRRFw5qIE=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RUgNUH8+YubBYhfYFaQb0uYvqpW28hRaLdVemiuOHlY=</DigestValue>
      </Reference>
      <Reference URI="/xl/sharedStrings.xml?ContentType=application/vnd.openxmlformats-officedocument.spreadsheetml.sharedStrings+xml">
        <DigestMethod Algorithm="http://www.w3.org/2001/04/xmlenc#sha256"/>
        <DigestValue>Z/uDvvVhB4jiIkQRqhxRPMLrW5XlXeJ/3p7OTbpRTeQ=</DigestValue>
      </Reference>
      <Reference URI="/xl/styles.xml?ContentType=application/vnd.openxmlformats-officedocument.spreadsheetml.styles+xml">
        <DigestMethod Algorithm="http://www.w3.org/2001/04/xmlenc#sha256"/>
        <DigestValue>4wKw50MqLffC4OSCRkCJYKSEUbWawo+KHmf/EAsMuzY=</DigestValue>
      </Reference>
      <Reference URI="/xl/theme/theme1.xml?ContentType=application/vnd.openxmlformats-officedocument.theme+xml">
        <DigestMethod Algorithm="http://www.w3.org/2001/04/xmlenc#sha256"/>
        <DigestValue>nJ23kH6wsHMkhX56XX9YFA3sX5M7uYyCEQhQLIjpHG4=</DigestValue>
      </Reference>
      <Reference URI="/xl/workbook.xml?ContentType=application/vnd.openxmlformats-officedocument.spreadsheetml.sheet.main+xml">
        <DigestMethod Algorithm="http://www.w3.org/2001/04/xmlenc#sha256"/>
        <DigestValue>jdm1OdIP953OgNsTMJEskbp5v6aXfdxPeudILEZBowo=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H0cYEPzcdM+5Qso+Es9iid7pC9tZhSktWg/236smO2A=</DigestValue>
      </Reference>
      <Reference URI="/xl/worksheets/sheet10.xml?ContentType=application/vnd.openxmlformats-officedocument.spreadsheetml.worksheet+xml">
        <DigestMethod Algorithm="http://www.w3.org/2001/04/xmlenc#sha256"/>
        <DigestValue>Tr8f1BAz/qWo3fEUl9jp0vJ2/KPK55myAiMxlSyc+Bo=</DigestValue>
      </Reference>
      <Reference URI="/xl/worksheets/sheet11.xml?ContentType=application/vnd.openxmlformats-officedocument.spreadsheetml.worksheet+xml">
        <DigestMethod Algorithm="http://www.w3.org/2001/04/xmlenc#sha256"/>
        <DigestValue>0lATCQt/aKL7P+gR8EZW1f85iu0OqP54J7PxQRkdyXc=</DigestValue>
      </Reference>
      <Reference URI="/xl/worksheets/sheet12.xml?ContentType=application/vnd.openxmlformats-officedocument.spreadsheetml.worksheet+xml">
        <DigestMethod Algorithm="http://www.w3.org/2001/04/xmlenc#sha256"/>
        <DigestValue>z2SWE1y3AaG7LoyDxvwVOtLb/vkxmEKLc/FT93TFHMQ=</DigestValue>
      </Reference>
      <Reference URI="/xl/worksheets/sheet2.xml?ContentType=application/vnd.openxmlformats-officedocument.spreadsheetml.worksheet+xml">
        <DigestMethod Algorithm="http://www.w3.org/2001/04/xmlenc#sha256"/>
        <DigestValue>SV9HrbEevZ3fSezlU/Vhwhi/lD87JflLhvsVMwBJHSs=</DigestValue>
      </Reference>
      <Reference URI="/xl/worksheets/sheet3.xml?ContentType=application/vnd.openxmlformats-officedocument.spreadsheetml.worksheet+xml">
        <DigestMethod Algorithm="http://www.w3.org/2001/04/xmlenc#sha256"/>
        <DigestValue>bJ8S5PnX6cFgcbWHdnFhWgvi3P35v7S53RpFr7o8Gmk=</DigestValue>
      </Reference>
      <Reference URI="/xl/worksheets/sheet4.xml?ContentType=application/vnd.openxmlformats-officedocument.spreadsheetml.worksheet+xml">
        <DigestMethod Algorithm="http://www.w3.org/2001/04/xmlenc#sha256"/>
        <DigestValue>S5zTqAKRKqS18tEdOgZQOmpYdIzrMFxDu/ph8bYafHI=</DigestValue>
      </Reference>
      <Reference URI="/xl/worksheets/sheet5.xml?ContentType=application/vnd.openxmlformats-officedocument.spreadsheetml.worksheet+xml">
        <DigestMethod Algorithm="http://www.w3.org/2001/04/xmlenc#sha256"/>
        <DigestValue>COKz8rjrhptKI5bxVh2dVBO08rVYf40ScalYvVRO1eM=</DigestValue>
      </Reference>
      <Reference URI="/xl/worksheets/sheet6.xml?ContentType=application/vnd.openxmlformats-officedocument.spreadsheetml.worksheet+xml">
        <DigestMethod Algorithm="http://www.w3.org/2001/04/xmlenc#sha256"/>
        <DigestValue>2CIx2ZEeILPLJ0WBhXk+f1o8ilXDYgjfE3pP4I53OM8=</DigestValue>
      </Reference>
      <Reference URI="/xl/worksheets/sheet7.xml?ContentType=application/vnd.openxmlformats-officedocument.spreadsheetml.worksheet+xml">
        <DigestMethod Algorithm="http://www.w3.org/2001/04/xmlenc#sha256"/>
        <DigestValue>zXL4sN6HuSEWGPh5KHYYUgzqUZJ81QxbN/Mav+4y/9g=</DigestValue>
      </Reference>
      <Reference URI="/xl/worksheets/sheet8.xml?ContentType=application/vnd.openxmlformats-officedocument.spreadsheetml.worksheet+xml">
        <DigestMethod Algorithm="http://www.w3.org/2001/04/xmlenc#sha256"/>
        <DigestValue>1pNHkleZD4uODBtrwcizLev7MImei6jwCtyz2JRcUkk=</DigestValue>
      </Reference>
      <Reference URI="/xl/worksheets/sheet9.xml?ContentType=application/vnd.openxmlformats-officedocument.spreadsheetml.worksheet+xml">
        <DigestMethod Algorithm="http://www.w3.org/2001/04/xmlenc#sha256"/>
        <DigestValue>u1ghnJWrcSTqWhl7sXkLE36zbrDkEreKBqsyAcHxhOk=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2023-12-05T14:15:40Z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16.0.12527/19</OfficeVersion>
          <ApplicationVersion>16.0.12527</ApplicationVersion>
          <Monitors>2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2023-12-05T14:15:40Z</xd:SigningTime>
          <xd:SigningCertificate>
            <xd:Cert>
              <xd:CertDigest>
                <DigestMethod Algorithm="http://www.w3.org/2001/04/xmlenc#sha256"/>
                <DigestValue>0ilHCbsgE0Q50egAVgXeF470V2QN6gyC9BCCbcguU4c=</DigestValue>
              </xd:CertDigest>
              <xd:IssuerSerial>
                <X509IssuerName>CN=CTU CA, O=CTU, C=CZ</X509IssuerName>
                <X509SerialNumber>847428346431502924420432514726512071440078267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SzCCAzOgAwIBAgIQNxsrJlotmK9MLDvOkq3t4TANBgkqhkiG9w0BAQsFADAsMQswCQYDVQQGEwJDWjEMMAoGA1UEChMDQ1RVMQ8wDQYDVQQDEwZDVFUgQ0EwHhcNMjEwNzA4MTI0MTMyWhcNMzEwNzA4MTI1MTMxWjAsMQswCQYDVQQGEwJDWjEMMAoGA1UEChMDQ1RVMQ8wDQYDVQQDEwZDVFUgQ0EwggIiMA0GCSqGSIb3DQEBAQUAA4ICDwAwggIKAoICAQDrA7SkyqTo2D3TRR3pi+0jXbvdpoVU7ne0RYqZ9B+E7nKv3yDn0YVScknI3CIfoyGD4puB6BHHozDfHpzUcVZmhWiyWXzq8Aj6snjOvtqTgCZwWnLAi4pG7VpmTZiNeluxksLEHV1zW552fZFVRYJzjKmI71qnq3BhY1zNpnHpdh40lnjIqfpEL9l5oK/6U9YXmwGUqaASQZyotRLxzKzXlN7KR0t8MhY3s4mB1aZPIPBFA3DAgtD58ZWqJpvW60V29DL2JI5JC5xjlsA9jOFadrcGhYZCYUjCmuxFFtljHtH0SL6zasJ+jh87BrtTrqa18ocuwc/8Nmj1l6uz5WUTe497bK3JFFptHACvYcyVo0Is1BULdIS/5lZDUa/Mh0+HUr538BN+7f7TODWBG5iyZM6rcPa4RmMGnsCOk9911z4J1kcvkYDyeL7ggyMogN0QXAFZ1bdWCbiVz5MzQoKOHysmwc5j8B9fqlxjTtQemjXCzc96OyWLEkQ8NtsjAi8OZUmeE7ApJUzqYWDq3rrfkxpLH5YbSOqJAN0NdsSx2H8Ns8tQw759tvon1qyubfCBB5pxZd+vjeTaiDggV33uppoC2WVM/GF34gm7u12RDmCDyke2NBfRUZvNmn/8IuEUpWDCkE9hbXKbqItdde1RLhm+i6vkTUyqiVHIKEw+9QIDAQABo2kwZzATBgkrBgEEAYI3FAIEBh4EAEMAQTAOBgNVHQ8BAf8EBAMCAYYwDwYDVR0TAQH/BAUwAwEB/zAdBgNVHQ4EFgQUdDmXdXBtpaXjjJB3NAVMwvVagLwwEAYJKwYBBAGCNxUBBAMCAQAwDQYJKoZIhvcNAQELBQADggIBADI1ERfwYfBSRyAeMIASYzqgAC4IRgkKjyK9OlgH6JJ3/M4F3gZbP/x1iuxJQ0bBJU5agsLp7/Xc9HoUbDXnDb8loajAz55BDj+De8CSPbe9XjfGhuwD8YN5ssZ7oGgLWLONPxtJHUA4VsQccKX3ptCfduBpxjDJwC9+iBG8O4e0pk30q9XYtYeCMDqm8NsML2ueed5OhnoOYzMbR35TPfOQ1ovbkZiXtwmShF+CG/JIxBB1v+ApYh2HvVtECrgGdJUbhpzqVp2IJA2MK/F/tpFFcSqVDgIoT3bIsXPwe+jfM6uOlmbJvGQ32Y5DaSqq2LBWRtMAO+aBEC3gYUWg6oLmdErW9YS1TcsxPDIGm8kqKxmE0UbqeA2i5TQmy7Wy/NyZ+846+6iWcH2mLenFuBRyaZkYyBQ8rUIblKwEeOIbi7MBf8ssqQPoStBRDFJorDQQQ+rNHX0tBM3KG54V+h6VeYbR8QfrYCQkgAYeaQfZDg7U7OG+h6uIngAbAIe1li2tBIjpPI8vRrPTLsF1fM+ig0nXhPVWdnDjoippAJ1yc+GhYiQQNKwmGEeflx0uqzsNvMrA5YYaQ66S+95pbYmu37k/lMubB9aMSvZGT9D9c/EcWaGPbsGh2tLaJAIdqiEt/Jpzy0eF46ztSmW989SDovH7v9T+wVsRpNKRjHuK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Shrnutí</vt:lpstr>
      <vt:lpstr>Objemy</vt:lpstr>
      <vt:lpstr>Externí náklady</vt:lpstr>
      <vt:lpstr>Procesy</vt:lpstr>
      <vt:lpstr>Hodinové náklady</vt:lpstr>
      <vt:lpstr>Alokace nákladů na procesy</vt:lpstr>
      <vt:lpstr>Alokace procesů na produkty</vt:lpstr>
      <vt:lpstr>Investice do položek pronájmů</vt:lpstr>
      <vt:lpstr>Příloha 5 ceny</vt:lpstr>
      <vt:lpstr>Náklady na technolog. plochu</vt:lpstr>
      <vt:lpstr>Měsíční pronájmy</vt:lpstr>
      <vt:lpstr>Alokace pronájmů na produkty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2023-11-22T06:05:03Z</dcterms:created>
  <dcterms:modified xsi:type="dcterms:W3CDTF">2023-12-05T14:10:38Z</dcterms:modified>
</cp:coreProperties>
</file>